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029"/>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53\"/>
    </mc:Choice>
  </mc:AlternateContent>
  <xr:revisionPtr revIDLastSave="0" documentId="13_ncr:1_{CAC68E5B-7323-434C-8056-ACE0D6C883FC}" xr6:coauthVersionLast="45" xr6:coauthVersionMax="45" xr10:uidLastSave="{00000000-0000-0000-0000-000000000000}"/>
  <bookViews>
    <workbookView xWindow="11670" yWindow="1425" windowWidth="15405" windowHeight="13725" tabRatio="842" xr2:uid="{00000000-000D-0000-FFFF-FFFF00000000}"/>
  </bookViews>
  <sheets>
    <sheet name="Formato" sheetId="316" r:id="rId1"/>
    <sheet name="Predial" sheetId="846" r:id="rId2"/>
    <sheet name="Financiero" sheetId="640" r:id="rId3"/>
    <sheet name="Registro fotográfico social" sheetId="845" r:id="rId4"/>
    <sheet name="Registro fotográfico redes" sheetId="703" r:id="rId5"/>
    <sheet name="Registro fotográfico técnico" sheetId="839" r:id="rId6"/>
    <sheet name="Registro fotográfico túnel" sheetId="840" r:id="rId7"/>
    <sheet name="Registro fotográfico puentes" sheetId="841" r:id="rId8"/>
    <sheet name="Registro fotográfico OyM" sheetId="838" r:id="rId9"/>
    <sheet name="Reg fotográfico ambiental UF1y3" sheetId="842" r:id="rId10"/>
    <sheet name="Reg fotográfico ambiental UF2,1" sheetId="843" r:id="rId11"/>
    <sheet name="Reg fotográfico ambiental UF4" sheetId="844" r:id="rId12"/>
  </sheets>
  <externalReferences>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s>
  <definedNames>
    <definedName name="\0" localSheetId="9">#REF!</definedName>
    <definedName name="\0" localSheetId="10">#REF!</definedName>
    <definedName name="\0" localSheetId="11">#REF!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0">#REF!</definedName>
    <definedName name="\d" localSheetId="11">#REF!</definedName>
    <definedName name="\d" localSheetId="8">#REF!</definedName>
    <definedName name="\d" localSheetId="4">#REF!</definedName>
    <definedName name="\d" localSheetId="5">#REF!</definedName>
    <definedName name="\d" localSheetId="6">#REF!</definedName>
    <definedName name="\d">#REF!</definedName>
    <definedName name="\g" localSheetId="10">#REF!</definedName>
    <definedName name="\g" localSheetId="11">#REF!</definedName>
    <definedName name="\g" localSheetId="8">#REF!</definedName>
    <definedName name="\g" localSheetId="4">#REF!</definedName>
    <definedName name="\g" localSheetId="5">#REF!</definedName>
    <definedName name="\g" localSheetId="6">#REF!</definedName>
    <definedName name="\g">#REF!</definedName>
    <definedName name="\m" localSheetId="10">#REF!</definedName>
    <definedName name="\m" localSheetId="11">#REF!</definedName>
    <definedName name="\m" localSheetId="4">#REF!</definedName>
    <definedName name="\m" localSheetId="5">#REF!</definedName>
    <definedName name="\m">#REF!</definedName>
    <definedName name="\n" localSheetId="10">#REF!</definedName>
    <definedName name="\n" localSheetId="11">#REF!</definedName>
    <definedName name="\n" localSheetId="4">#REF!</definedName>
    <definedName name="\n" localSheetId="5">#REF!</definedName>
    <definedName name="\n">#REF!</definedName>
    <definedName name="\p" localSheetId="10">#REF!</definedName>
    <definedName name="\p" localSheetId="11">#REF!</definedName>
    <definedName name="\p" localSheetId="4">#REF!</definedName>
    <definedName name="\p" localSheetId="5">#REF!</definedName>
    <definedName name="\p">#REF!</definedName>
    <definedName name="\w" localSheetId="10">#REF!</definedName>
    <definedName name="\w" localSheetId="11">#REF!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10">[1]DATOS!$I:$I</definedName>
    <definedName name="____________________________gol2" localSheetId="11">[1]DATOS!$I:$I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10">[1]DATOS!$M:$M</definedName>
    <definedName name="____________________________gol3" localSheetId="11">[1]DATOS!$M:$M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10">[1]DATOS!$G:$G</definedName>
    <definedName name="____________________________pes1" localSheetId="11">[1]DATOS!$G:$G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10">[1]DATOS!$V:$V</definedName>
    <definedName name="____________________________pes10" localSheetId="11">[1]DATOS!$V:$V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10">[1]DATOS!$H:$H</definedName>
    <definedName name="____________________________pes2" localSheetId="11">[1]DATOS!$H:$H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10">[1]DATOS!$K:$K</definedName>
    <definedName name="____________________________pes3" localSheetId="11">[1]DATOS!$K:$K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10">[1]DATOS!$L:$L</definedName>
    <definedName name="____________________________pes4" localSheetId="11">[1]DATOS!$L:$L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10">[1]DATOS!$O:$O</definedName>
    <definedName name="____________________________pes5" localSheetId="11">[1]DATOS!$O:$O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10">[1]DATOS!$P:$P</definedName>
    <definedName name="____________________________pes6" localSheetId="11">[1]DATOS!$P:$P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10">[1]DATOS!$R:$R</definedName>
    <definedName name="____________________________pes7" localSheetId="11">[1]DATOS!$R:$R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10">[1]DATOS!$S:$S</definedName>
    <definedName name="____________________________pes8" localSheetId="11">[1]DATOS!$S:$S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10">[1]DATOS!$U:$U</definedName>
    <definedName name="____________________________pes9" localSheetId="11">[1]DATOS!$U:$U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10">[1]DATOS!$I:$I</definedName>
    <definedName name="___________________________gol2" localSheetId="11">[1]DATOS!$I:$I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10">[1]DATOS!$M:$M</definedName>
    <definedName name="___________________________gol3" localSheetId="11">[1]DATOS!$M:$M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10">[1]DATOS!$G:$G</definedName>
    <definedName name="___________________________pes1" localSheetId="11">[1]DATOS!$G:$G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10">[1]DATOS!$V:$V</definedName>
    <definedName name="___________________________pes10" localSheetId="11">[1]DATOS!$V:$V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10">[1]DATOS!$H:$H</definedName>
    <definedName name="___________________________pes2" localSheetId="11">[1]DATOS!$H:$H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10">[1]DATOS!$K:$K</definedName>
    <definedName name="___________________________pes3" localSheetId="11">[1]DATOS!$K:$K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10">[1]DATOS!$L:$L</definedName>
    <definedName name="___________________________pes4" localSheetId="11">[1]DATOS!$L:$L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10">[1]DATOS!$O:$O</definedName>
    <definedName name="___________________________pes5" localSheetId="11">[1]DATOS!$O:$O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10">[1]DATOS!$P:$P</definedName>
    <definedName name="___________________________pes6" localSheetId="11">[1]DATOS!$P:$P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10">[1]DATOS!$R:$R</definedName>
    <definedName name="___________________________pes7" localSheetId="11">[1]DATOS!$R:$R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10">[1]DATOS!$S:$S</definedName>
    <definedName name="___________________________pes8" localSheetId="11">[1]DATOS!$S:$S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10">[1]DATOS!$U:$U</definedName>
    <definedName name="___________________________pes9" localSheetId="11">[1]DATOS!$U:$U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10">[1]DATOS!$I:$I</definedName>
    <definedName name="__________________________gol2" localSheetId="11">[1]DATOS!$I:$I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10">[1]DATOS!$M:$M</definedName>
    <definedName name="__________________________gol3" localSheetId="11">[1]DATOS!$M:$M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10">[1]DATOS!$G:$G</definedName>
    <definedName name="__________________________pes1" localSheetId="11">[1]DATOS!$G:$G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10">[1]DATOS!$V:$V</definedName>
    <definedName name="__________________________pes10" localSheetId="11">[1]DATOS!$V:$V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10">[1]DATOS!$H:$H</definedName>
    <definedName name="__________________________pes2" localSheetId="11">[1]DATOS!$H:$H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10">[1]DATOS!$K:$K</definedName>
    <definedName name="__________________________pes3" localSheetId="11">[1]DATOS!$K:$K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10">[1]DATOS!$L:$L</definedName>
    <definedName name="__________________________pes4" localSheetId="11">[1]DATOS!$L:$L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10">[1]DATOS!$O:$O</definedName>
    <definedName name="__________________________pes5" localSheetId="11">[1]DATOS!$O:$O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10">[1]DATOS!$P:$P</definedName>
    <definedName name="__________________________pes6" localSheetId="11">[1]DATOS!$P:$P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10">[1]DATOS!$R:$R</definedName>
    <definedName name="__________________________pes7" localSheetId="11">[1]DATOS!$R:$R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10">[1]DATOS!$S:$S</definedName>
    <definedName name="__________________________pes8" localSheetId="11">[1]DATOS!$S:$S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10">[1]DATOS!$U:$U</definedName>
    <definedName name="__________________________pes9" localSheetId="11">[1]DATOS!$U:$U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10">[1]DATOS!$I:$I</definedName>
    <definedName name="_________________________gol2" localSheetId="11">[1]DATOS!$I:$I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10">[1]DATOS!$M:$M</definedName>
    <definedName name="_________________________gol3" localSheetId="11">[1]DATOS!$M:$M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10">[1]DATOS!$G:$G</definedName>
    <definedName name="_________________________pes1" localSheetId="11">[1]DATOS!$G:$G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10">[1]DATOS!$V:$V</definedName>
    <definedName name="_________________________pes10" localSheetId="11">[1]DATOS!$V:$V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10">[1]DATOS!$H:$H</definedName>
    <definedName name="_________________________pes2" localSheetId="11">[1]DATOS!$H:$H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10">[1]DATOS!$K:$K</definedName>
    <definedName name="_________________________pes3" localSheetId="11">[1]DATOS!$K:$K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10">[1]DATOS!$L:$L</definedName>
    <definedName name="_________________________pes4" localSheetId="11">[1]DATOS!$L:$L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10">[1]DATOS!$O:$O</definedName>
    <definedName name="_________________________pes5" localSheetId="11">[1]DATOS!$O:$O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10">[1]DATOS!$P:$P</definedName>
    <definedName name="_________________________pes6" localSheetId="11">[1]DATOS!$P:$P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10">[1]DATOS!$R:$R</definedName>
    <definedName name="_________________________pes7" localSheetId="11">[1]DATOS!$R:$R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10">[1]DATOS!$S:$S</definedName>
    <definedName name="_________________________pes8" localSheetId="11">[1]DATOS!$S:$S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10">[1]DATOS!$U:$U</definedName>
    <definedName name="_________________________pes9" localSheetId="11">[1]DATOS!$U:$U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10">[1]DATOS!$I:$I</definedName>
    <definedName name="________________________gol2" localSheetId="11">[1]DATOS!$I:$I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10">[1]DATOS!$M:$M</definedName>
    <definedName name="________________________gol3" localSheetId="11">[1]DATOS!$M:$M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10">[1]DATOS!$G:$G</definedName>
    <definedName name="________________________pes1" localSheetId="11">[1]DATOS!$G:$G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10">[1]DATOS!$V:$V</definedName>
    <definedName name="________________________pes10" localSheetId="11">[1]DATOS!$V:$V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10">[1]DATOS!$H:$H</definedName>
    <definedName name="________________________pes2" localSheetId="11">[1]DATOS!$H:$H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10">[1]DATOS!$K:$K</definedName>
    <definedName name="________________________pes3" localSheetId="11">[1]DATOS!$K:$K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10">[1]DATOS!$L:$L</definedName>
    <definedName name="________________________pes4" localSheetId="11">[1]DATOS!$L:$L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10">[1]DATOS!$O:$O</definedName>
    <definedName name="________________________pes5" localSheetId="11">[1]DATOS!$O:$O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10">[1]DATOS!$P:$P</definedName>
    <definedName name="________________________pes6" localSheetId="11">[1]DATOS!$P:$P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10">[1]DATOS!$R:$R</definedName>
    <definedName name="________________________pes7" localSheetId="11">[1]DATOS!$R:$R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10">[1]DATOS!$S:$S</definedName>
    <definedName name="________________________pes8" localSheetId="11">[1]DATOS!$S:$S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10">[1]DATOS!$U:$U</definedName>
    <definedName name="________________________pes9" localSheetId="11">[1]DATOS!$U:$U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10">[1]DATOS!$I:$I</definedName>
    <definedName name="_______________________gol2" localSheetId="11">[1]DATOS!$I:$I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10">[1]DATOS!$M:$M</definedName>
    <definedName name="_______________________gol3" localSheetId="11">[1]DATOS!$M:$M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10">[1]DATOS!$G:$G</definedName>
    <definedName name="_______________________pes1" localSheetId="11">[1]DATOS!$G:$G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10">[1]DATOS!$V:$V</definedName>
    <definedName name="_______________________pes10" localSheetId="11">[1]DATOS!$V:$V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10">[1]DATOS!$H:$H</definedName>
    <definedName name="_______________________pes2" localSheetId="11">[1]DATOS!$H:$H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10">[1]DATOS!$K:$K</definedName>
    <definedName name="_______________________pes3" localSheetId="11">[1]DATOS!$K:$K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10">[1]DATOS!$L:$L</definedName>
    <definedName name="_______________________pes4" localSheetId="11">[1]DATOS!$L:$L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10">[1]DATOS!$O:$O</definedName>
    <definedName name="_______________________pes5" localSheetId="11">[1]DATOS!$O:$O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10">[1]DATOS!$P:$P</definedName>
    <definedName name="_______________________pes6" localSheetId="11">[1]DATOS!$P:$P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10">[1]DATOS!$R:$R</definedName>
    <definedName name="_______________________pes7" localSheetId="11">[1]DATOS!$R:$R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10">[1]DATOS!$S:$S</definedName>
    <definedName name="_______________________pes8" localSheetId="11">[1]DATOS!$S:$S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10">[1]DATOS!$U:$U</definedName>
    <definedName name="_______________________pes9" localSheetId="11">[1]DATOS!$U:$U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10">[1]DATOS!$I:$I</definedName>
    <definedName name="______________________gol2" localSheetId="11">[1]DATOS!$I:$I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10">[1]DATOS!$M:$M</definedName>
    <definedName name="______________________gol3" localSheetId="11">[1]DATOS!$M:$M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10">[1]DATOS!$G:$G</definedName>
    <definedName name="______________________pes1" localSheetId="11">[1]DATOS!$G:$G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10">[1]DATOS!$V:$V</definedName>
    <definedName name="______________________pes10" localSheetId="11">[1]DATOS!$V:$V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10">[1]DATOS!$H:$H</definedName>
    <definedName name="______________________pes2" localSheetId="11">[1]DATOS!$H:$H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10">[1]DATOS!$K:$K</definedName>
    <definedName name="______________________pes3" localSheetId="11">[1]DATOS!$K:$K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10">[1]DATOS!$L:$L</definedName>
    <definedName name="______________________pes4" localSheetId="11">[1]DATOS!$L:$L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10">[1]DATOS!$O:$O</definedName>
    <definedName name="______________________pes5" localSheetId="11">[1]DATOS!$O:$O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10">[1]DATOS!$P:$P</definedName>
    <definedName name="______________________pes6" localSheetId="11">[1]DATOS!$P:$P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10">[1]DATOS!$R:$R</definedName>
    <definedName name="______________________pes7" localSheetId="11">[1]DATOS!$R:$R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10">[1]DATOS!$S:$S</definedName>
    <definedName name="______________________pes8" localSheetId="11">[1]DATOS!$S:$S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10">[1]DATOS!$U:$U</definedName>
    <definedName name="______________________pes9" localSheetId="11">[1]DATOS!$U:$U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10">[1]DATOS!$I:$I</definedName>
    <definedName name="_____________________gol2" localSheetId="11">[1]DATOS!$I:$I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10">[1]DATOS!$M:$M</definedName>
    <definedName name="_____________________gol3" localSheetId="11">[1]DATOS!$M:$M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10">[1]DATOS!$G:$G</definedName>
    <definedName name="_____________________pes1" localSheetId="11">[1]DATOS!$G:$G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10">[1]DATOS!$V:$V</definedName>
    <definedName name="_____________________pes10" localSheetId="11">[1]DATOS!$V:$V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10">[1]DATOS!$H:$H</definedName>
    <definedName name="_____________________pes2" localSheetId="11">[1]DATOS!$H:$H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10">[1]DATOS!$K:$K</definedName>
    <definedName name="_____________________pes3" localSheetId="11">[1]DATOS!$K:$K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10">[1]DATOS!$L:$L</definedName>
    <definedName name="_____________________pes4" localSheetId="11">[1]DATOS!$L:$L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10">[1]DATOS!$O:$O</definedName>
    <definedName name="_____________________pes5" localSheetId="11">[1]DATOS!$O:$O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10">[1]DATOS!$P:$P</definedName>
    <definedName name="_____________________pes6" localSheetId="11">[1]DATOS!$P:$P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10">[1]DATOS!$R:$R</definedName>
    <definedName name="_____________________pes7" localSheetId="11">[1]DATOS!$R:$R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10">[1]DATOS!$S:$S</definedName>
    <definedName name="_____________________pes8" localSheetId="11">[1]DATOS!$S:$S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10">[1]DATOS!$U:$U</definedName>
    <definedName name="_____________________pes9" localSheetId="11">[1]DATOS!$U:$U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10">[1]DATOS!$I:$I</definedName>
    <definedName name="____________________gol2" localSheetId="11">[1]DATOS!$I:$I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10">[1]DATOS!$M:$M</definedName>
    <definedName name="____________________gol3" localSheetId="11">[1]DATOS!$M:$M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10">[1]DATOS!$G:$G</definedName>
    <definedName name="____________________pes1" localSheetId="11">[1]DATOS!$G:$G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10">[1]DATOS!$V:$V</definedName>
    <definedName name="____________________pes10" localSheetId="11">[1]DATOS!$V:$V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10">[1]DATOS!$H:$H</definedName>
    <definedName name="____________________pes2" localSheetId="11">[1]DATOS!$H:$H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10">[1]DATOS!$K:$K</definedName>
    <definedName name="____________________pes3" localSheetId="11">[1]DATOS!$K:$K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10">[1]DATOS!$L:$L</definedName>
    <definedName name="____________________pes4" localSheetId="11">[1]DATOS!$L:$L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10">[1]DATOS!$O:$O</definedName>
    <definedName name="____________________pes5" localSheetId="11">[1]DATOS!$O:$O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10">[1]DATOS!$P:$P</definedName>
    <definedName name="____________________pes6" localSheetId="11">[1]DATOS!$P:$P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10">[1]DATOS!$R:$R</definedName>
    <definedName name="____________________pes7" localSheetId="11">[1]DATOS!$R:$R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10">[1]DATOS!$S:$S</definedName>
    <definedName name="____________________pes8" localSheetId="11">[1]DATOS!$S:$S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10">[1]DATOS!$U:$U</definedName>
    <definedName name="____________________pes9" localSheetId="11">[1]DATOS!$U:$U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10">[1]DATOS!$I:$I</definedName>
    <definedName name="___________________gol2" localSheetId="11">[1]DATOS!$I:$I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10">[1]DATOS!$M:$M</definedName>
    <definedName name="___________________gol3" localSheetId="11">[1]DATOS!$M:$M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10">[1]DATOS!$G:$G</definedName>
    <definedName name="___________________pes1" localSheetId="11">[1]DATOS!$G:$G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10">[1]DATOS!$V:$V</definedName>
    <definedName name="___________________pes10" localSheetId="11">[1]DATOS!$V:$V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10">[1]DATOS!$H:$H</definedName>
    <definedName name="___________________pes2" localSheetId="11">[1]DATOS!$H:$H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10">[1]DATOS!$K:$K</definedName>
    <definedName name="___________________pes3" localSheetId="11">[1]DATOS!$K:$K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10">[1]DATOS!$L:$L</definedName>
    <definedName name="___________________pes4" localSheetId="11">[1]DATOS!$L:$L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10">[1]DATOS!$O:$O</definedName>
    <definedName name="___________________pes5" localSheetId="11">[1]DATOS!$O:$O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10">[1]DATOS!$P:$P</definedName>
    <definedName name="___________________pes6" localSheetId="11">[1]DATOS!$P:$P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10">[1]DATOS!$R:$R</definedName>
    <definedName name="___________________pes7" localSheetId="11">[1]DATOS!$R:$R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10">[1]DATOS!$S:$S</definedName>
    <definedName name="___________________pes8" localSheetId="11">[1]DATOS!$S:$S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10">[1]DATOS!$U:$U</definedName>
    <definedName name="___________________pes9" localSheetId="11">[1]DATOS!$U:$U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10">#REF!</definedName>
    <definedName name="_____________K1" localSheetId="11">#REF!</definedName>
    <definedName name="_____________K1" localSheetId="8">#REF!</definedName>
    <definedName name="_____________K1" localSheetId="4">#REF!</definedName>
    <definedName name="_____________K1">#REF!</definedName>
    <definedName name="_____________L1" localSheetId="10">#REF!</definedName>
    <definedName name="_____________L1" localSheetId="11">#REF!</definedName>
    <definedName name="_____________L1" localSheetId="8">#REF!</definedName>
    <definedName name="_____________L1" localSheetId="4">#REF!</definedName>
    <definedName name="_____________L1">#REF!</definedName>
    <definedName name="_____________L2" localSheetId="10">#REF!</definedName>
    <definedName name="_____________L2" localSheetId="11">#REF!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10">#REF!</definedName>
    <definedName name="____________K1" localSheetId="11">#REF!</definedName>
    <definedName name="____________K1" localSheetId="8">#REF!</definedName>
    <definedName name="____________K1" localSheetId="4">#REF!</definedName>
    <definedName name="____________K1">#REF!</definedName>
    <definedName name="____________L1" localSheetId="10">#REF!</definedName>
    <definedName name="____________L1" localSheetId="11">#REF!</definedName>
    <definedName name="____________L1" localSheetId="8">#REF!</definedName>
    <definedName name="____________L1" localSheetId="4">#REF!</definedName>
    <definedName name="____________L1">#REF!</definedName>
    <definedName name="____________L2" localSheetId="10">#REF!</definedName>
    <definedName name="____________L2" localSheetId="11">#REF!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10">#REF!</definedName>
    <definedName name="___________a03" localSheetId="11">#REF!</definedName>
    <definedName name="___________a03" localSheetId="8">#REF!</definedName>
    <definedName name="___________a03" localSheetId="4">#REF!</definedName>
    <definedName name="___________a03">#REF!</definedName>
    <definedName name="___________A1" localSheetId="10">#REF!</definedName>
    <definedName name="___________A1" localSheetId="11">#REF!</definedName>
    <definedName name="___________A1" localSheetId="8">#REF!</definedName>
    <definedName name="___________A1" localSheetId="4">#REF!</definedName>
    <definedName name="___________A1">#REF!</definedName>
    <definedName name="___________A25" localSheetId="10">#REF!</definedName>
    <definedName name="___________A25" localSheetId="11">#REF!</definedName>
    <definedName name="___________A25" localSheetId="8">#REF!</definedName>
    <definedName name="___________A25" localSheetId="4">#REF!</definedName>
    <definedName name="___________A25">#REF!</definedName>
    <definedName name="___________CD1" localSheetId="10">#REF!</definedName>
    <definedName name="___________CD1" localSheetId="11">#REF!</definedName>
    <definedName name="___________CD1" localSheetId="4">#REF!</definedName>
    <definedName name="___________CD1">#REF!</definedName>
    <definedName name="___________ddd1" localSheetId="10">#REF!</definedName>
    <definedName name="___________ddd1" localSheetId="11">#REF!</definedName>
    <definedName name="___________ddd1" localSheetId="4">#REF!</definedName>
    <definedName name="___________ddd1">#REF!</definedName>
    <definedName name="___________G2" localSheetId="10">#REF!</definedName>
    <definedName name="___________G2" localSheetId="11">#REF!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10">#REF!</definedName>
    <definedName name="___________JJ1" localSheetId="11">#REF!</definedName>
    <definedName name="___________JJ1" localSheetId="8">#REF!</definedName>
    <definedName name="___________JJ1" localSheetId="4">#REF!</definedName>
    <definedName name="___________JJ1">#REF!</definedName>
    <definedName name="___________K1" localSheetId="10">#REF!</definedName>
    <definedName name="___________K1" localSheetId="11">#REF!</definedName>
    <definedName name="___________K1" localSheetId="8">#REF!</definedName>
    <definedName name="___________K1" localSheetId="4">#REF!</definedName>
    <definedName name="___________K1">#REF!</definedName>
    <definedName name="___________L1" localSheetId="10">#REF!</definedName>
    <definedName name="___________L1" localSheetId="11">#REF!</definedName>
    <definedName name="___________L1" localSheetId="8">#REF!</definedName>
    <definedName name="___________L1" localSheetId="4">#REF!</definedName>
    <definedName name="___________L1">#REF!</definedName>
    <definedName name="___________L2" localSheetId="10">#REF!</definedName>
    <definedName name="___________L2" localSheetId="11">#REF!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10">#REF!</definedName>
    <definedName name="__________K1" localSheetId="11">#REF!</definedName>
    <definedName name="__________K1" localSheetId="8">#REF!</definedName>
    <definedName name="__________K1" localSheetId="4">#REF!</definedName>
    <definedName name="__________K1">#REF!</definedName>
    <definedName name="__________L1" localSheetId="10">#REF!</definedName>
    <definedName name="__________L1" localSheetId="11">#REF!</definedName>
    <definedName name="__________L1" localSheetId="8">#REF!</definedName>
    <definedName name="__________L1" localSheetId="4">#REF!</definedName>
    <definedName name="__________L1">#REF!</definedName>
    <definedName name="__________L2" localSheetId="10">#REF!</definedName>
    <definedName name="__________L2" localSheetId="11">#REF!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10">#REF!</definedName>
    <definedName name="_________a03" localSheetId="11">#REF!</definedName>
    <definedName name="_________a03" localSheetId="8">#REF!</definedName>
    <definedName name="_________a03" localSheetId="4">#REF!</definedName>
    <definedName name="_________a03">#REF!</definedName>
    <definedName name="_________A1" localSheetId="10">#REF!</definedName>
    <definedName name="_________A1" localSheetId="11">#REF!</definedName>
    <definedName name="_________A1" localSheetId="8">#REF!</definedName>
    <definedName name="_________A1" localSheetId="4">#REF!</definedName>
    <definedName name="_________A1">#REF!</definedName>
    <definedName name="_________A25" localSheetId="10">#REF!</definedName>
    <definedName name="_________A25" localSheetId="11">#REF!</definedName>
    <definedName name="_________A25" localSheetId="8">#REF!</definedName>
    <definedName name="_________A25" localSheetId="4">#REF!</definedName>
    <definedName name="_________A25">#REF!</definedName>
    <definedName name="_________CD1" localSheetId="10">#REF!</definedName>
    <definedName name="_________CD1" localSheetId="11">#REF!</definedName>
    <definedName name="_________CD1" localSheetId="4">#REF!</definedName>
    <definedName name="_________CD1">#REF!</definedName>
    <definedName name="_________ddd1" localSheetId="10">#REF!</definedName>
    <definedName name="_________ddd1" localSheetId="11">#REF!</definedName>
    <definedName name="_________ddd1" localSheetId="4">#REF!</definedName>
    <definedName name="_________ddd1">#REF!</definedName>
    <definedName name="_________G2" localSheetId="10">#REF!</definedName>
    <definedName name="_________G2" localSheetId="11">#REF!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10">#REF!</definedName>
    <definedName name="_________JJ1" localSheetId="11">#REF!</definedName>
    <definedName name="_________JJ1" localSheetId="8">#REF!</definedName>
    <definedName name="_________JJ1" localSheetId="4">#REF!</definedName>
    <definedName name="_________JJ1">#REF!</definedName>
    <definedName name="_________K1" localSheetId="10">#REF!</definedName>
    <definedName name="_________K1" localSheetId="11">#REF!</definedName>
    <definedName name="_________K1" localSheetId="8">#REF!</definedName>
    <definedName name="_________K1" localSheetId="4">#REF!</definedName>
    <definedName name="_________K1">#REF!</definedName>
    <definedName name="_________L1" localSheetId="10">#REF!</definedName>
    <definedName name="_________L1" localSheetId="11">#REF!</definedName>
    <definedName name="_________L1" localSheetId="8">#REF!</definedName>
    <definedName name="_________L1" localSheetId="4">#REF!</definedName>
    <definedName name="_________L1">#REF!</definedName>
    <definedName name="_________L2" localSheetId="10">#REF!</definedName>
    <definedName name="_________L2" localSheetId="11">#REF!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10">#REF!</definedName>
    <definedName name="_________vz2" localSheetId="11">#REF!</definedName>
    <definedName name="_________vz2" localSheetId="8">#REF!</definedName>
    <definedName name="_________vz2" localSheetId="4">#REF!</definedName>
    <definedName name="_________vz2">#REF!</definedName>
    <definedName name="________a03" localSheetId="10">#REF!</definedName>
    <definedName name="________a03" localSheetId="11">#REF!</definedName>
    <definedName name="________a03" localSheetId="8">#REF!</definedName>
    <definedName name="________a03" localSheetId="4">#REF!</definedName>
    <definedName name="________a03">#REF!</definedName>
    <definedName name="________A1" localSheetId="10">#REF!</definedName>
    <definedName name="________A1" localSheetId="11">#REF!</definedName>
    <definedName name="________A1" localSheetId="8">#REF!</definedName>
    <definedName name="________A1" localSheetId="4">#REF!</definedName>
    <definedName name="________A1">#REF!</definedName>
    <definedName name="________A25" localSheetId="10">#REF!</definedName>
    <definedName name="________A25" localSheetId="11">#REF!</definedName>
    <definedName name="________A25" localSheetId="4">#REF!</definedName>
    <definedName name="________A25">#REF!</definedName>
    <definedName name="________CD1" localSheetId="10">#REF!</definedName>
    <definedName name="________CD1" localSheetId="11">#REF!</definedName>
    <definedName name="________CD1" localSheetId="4">#REF!</definedName>
    <definedName name="________CD1">#REF!</definedName>
    <definedName name="________ddd1" localSheetId="10">#REF!</definedName>
    <definedName name="________ddd1" localSheetId="11">#REF!</definedName>
    <definedName name="________ddd1" localSheetId="4">#REF!</definedName>
    <definedName name="________ddd1">#REF!</definedName>
    <definedName name="________G2" localSheetId="10">#REF!</definedName>
    <definedName name="________G2" localSheetId="11">#REF!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10">#REF!</definedName>
    <definedName name="________JJ1" localSheetId="11">#REF!</definedName>
    <definedName name="________JJ1" localSheetId="8">#REF!</definedName>
    <definedName name="________JJ1" localSheetId="4">#REF!</definedName>
    <definedName name="________JJ1">#REF!</definedName>
    <definedName name="________K1" localSheetId="10">#REF!</definedName>
    <definedName name="________K1" localSheetId="11">#REF!</definedName>
    <definedName name="________K1" localSheetId="8">#REF!</definedName>
    <definedName name="________K1" localSheetId="4">#REF!</definedName>
    <definedName name="________K1">#REF!</definedName>
    <definedName name="________L1" localSheetId="10">#REF!</definedName>
    <definedName name="________L1" localSheetId="11">#REF!</definedName>
    <definedName name="________L1" localSheetId="8">#REF!</definedName>
    <definedName name="________L1" localSheetId="4">#REF!</definedName>
    <definedName name="________L1">#REF!</definedName>
    <definedName name="________L2" localSheetId="10">#REF!</definedName>
    <definedName name="________L2" localSheetId="11">#REF!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10">#REF!</definedName>
    <definedName name="________vz2" localSheetId="11">#REF!</definedName>
    <definedName name="________vz2" localSheetId="8">#REF!</definedName>
    <definedName name="________vz2" localSheetId="4">#REF!</definedName>
    <definedName name="________vz2">#REF!</definedName>
    <definedName name="_______a03" localSheetId="10">#REF!</definedName>
    <definedName name="_______a03" localSheetId="11">#REF!</definedName>
    <definedName name="_______a03" localSheetId="8">#REF!</definedName>
    <definedName name="_______a03" localSheetId="4">#REF!</definedName>
    <definedName name="_______a03">#REF!</definedName>
    <definedName name="_______A1" localSheetId="10">#REF!</definedName>
    <definedName name="_______A1" localSheetId="11">#REF!</definedName>
    <definedName name="_______A1" localSheetId="8">#REF!</definedName>
    <definedName name="_______A1" localSheetId="4">#REF!</definedName>
    <definedName name="_______A1">#REF!</definedName>
    <definedName name="_______A25" localSheetId="10">#REF!</definedName>
    <definedName name="_______A25" localSheetId="11">#REF!</definedName>
    <definedName name="_______A25" localSheetId="4">#REF!</definedName>
    <definedName name="_______A25">#REF!</definedName>
    <definedName name="_______CD1" localSheetId="10">#REF!</definedName>
    <definedName name="_______CD1" localSheetId="11">#REF!</definedName>
    <definedName name="_______CD1" localSheetId="4">#REF!</definedName>
    <definedName name="_______CD1">#REF!</definedName>
    <definedName name="_______ddd1" localSheetId="10">#REF!</definedName>
    <definedName name="_______ddd1" localSheetId="11">#REF!</definedName>
    <definedName name="_______ddd1" localSheetId="4">#REF!</definedName>
    <definedName name="_______ddd1">#REF!</definedName>
    <definedName name="_______G2" localSheetId="10">#REF!</definedName>
    <definedName name="_______G2" localSheetId="11">#REF!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10">#REF!</definedName>
    <definedName name="_______JJ1" localSheetId="11">#REF!</definedName>
    <definedName name="_______JJ1" localSheetId="8">#REF!</definedName>
    <definedName name="_______JJ1" localSheetId="4">#REF!</definedName>
    <definedName name="_______JJ1">#REF!</definedName>
    <definedName name="_______K1" localSheetId="10">#REF!</definedName>
    <definedName name="_______K1" localSheetId="11">#REF!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0">#REF!</definedName>
    <definedName name="_______L1" localSheetId="11">#REF!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0">#REF!</definedName>
    <definedName name="_______L2" localSheetId="11">#REF!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10">#REF!</definedName>
    <definedName name="_______vz2" localSheetId="11">#REF!</definedName>
    <definedName name="_______vz2" localSheetId="8">#REF!</definedName>
    <definedName name="_______vz2" localSheetId="4">#REF!</definedName>
    <definedName name="_______vz2">#REF!</definedName>
    <definedName name="______a03" localSheetId="10">#REF!</definedName>
    <definedName name="______a03" localSheetId="11">#REF!</definedName>
    <definedName name="______a03" localSheetId="8">#REF!</definedName>
    <definedName name="______a03" localSheetId="4">#REF!</definedName>
    <definedName name="______a03">#REF!</definedName>
    <definedName name="______A1" localSheetId="10">#REF!</definedName>
    <definedName name="______A1" localSheetId="11">#REF!</definedName>
    <definedName name="______A1" localSheetId="8">#REF!</definedName>
    <definedName name="______A1" localSheetId="4">#REF!</definedName>
    <definedName name="______A1">#REF!</definedName>
    <definedName name="______A25" localSheetId="10">#REF!</definedName>
    <definedName name="______A25" localSheetId="11">#REF!</definedName>
    <definedName name="______A25" localSheetId="4">#REF!</definedName>
    <definedName name="______A25">#REF!</definedName>
    <definedName name="______CD1" localSheetId="10">#REF!</definedName>
    <definedName name="______CD1" localSheetId="11">#REF!</definedName>
    <definedName name="______CD1" localSheetId="4">#REF!</definedName>
    <definedName name="______CD1">#REF!</definedName>
    <definedName name="______ddd1" localSheetId="10">#REF!</definedName>
    <definedName name="______ddd1" localSheetId="11">#REF!</definedName>
    <definedName name="______ddd1" localSheetId="4">#REF!</definedName>
    <definedName name="______ddd1">#REF!</definedName>
    <definedName name="______G2" localSheetId="10">#REF!</definedName>
    <definedName name="______G2" localSheetId="11">#REF!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10">#REF!</definedName>
    <definedName name="______JJ1" localSheetId="11">#REF!</definedName>
    <definedName name="______JJ1" localSheetId="8">#REF!</definedName>
    <definedName name="______JJ1" localSheetId="4">#REF!</definedName>
    <definedName name="______JJ1">#REF!</definedName>
    <definedName name="______K1" localSheetId="10">#REF!</definedName>
    <definedName name="______K1" localSheetId="11">#REF!</definedName>
    <definedName name="______K1" localSheetId="8">#REF!</definedName>
    <definedName name="______K1" localSheetId="4">#REF!</definedName>
    <definedName name="______K1">#REF!</definedName>
    <definedName name="______L1" localSheetId="10">#REF!</definedName>
    <definedName name="______L1" localSheetId="11">#REF!</definedName>
    <definedName name="______L1" localSheetId="8">#REF!</definedName>
    <definedName name="______L1" localSheetId="4">#REF!</definedName>
    <definedName name="______L1">#REF!</definedName>
    <definedName name="______L2" localSheetId="10">#REF!</definedName>
    <definedName name="______L2" localSheetId="11">#REF!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10">#REF!</definedName>
    <definedName name="______vz2" localSheetId="11">#REF!</definedName>
    <definedName name="______vz2" localSheetId="8">#REF!</definedName>
    <definedName name="______vz2" localSheetId="4">#REF!</definedName>
    <definedName name="______vz2">#REF!</definedName>
    <definedName name="_____a03" localSheetId="10">#REF!</definedName>
    <definedName name="_____a03" localSheetId="11">#REF!</definedName>
    <definedName name="_____a03" localSheetId="8">#REF!</definedName>
    <definedName name="_____a03" localSheetId="4">#REF!</definedName>
    <definedName name="_____a03">#REF!</definedName>
    <definedName name="_____A1" localSheetId="10">#REF!</definedName>
    <definedName name="_____A1" localSheetId="11">#REF!</definedName>
    <definedName name="_____A1" localSheetId="8">#REF!</definedName>
    <definedName name="_____A1" localSheetId="4">#REF!</definedName>
    <definedName name="_____A1">#REF!</definedName>
    <definedName name="_____A25" localSheetId="10">#REF!</definedName>
    <definedName name="_____A25" localSheetId="11">#REF!</definedName>
    <definedName name="_____A25" localSheetId="4">#REF!</definedName>
    <definedName name="_____A25">#REF!</definedName>
    <definedName name="_____CD1" localSheetId="10">#REF!</definedName>
    <definedName name="_____CD1" localSheetId="11">#REF!</definedName>
    <definedName name="_____CD1" localSheetId="4">#REF!</definedName>
    <definedName name="_____CD1">#REF!</definedName>
    <definedName name="_____ddd1" localSheetId="10">#REF!</definedName>
    <definedName name="_____ddd1" localSheetId="11">#REF!</definedName>
    <definedName name="_____ddd1" localSheetId="4">#REF!</definedName>
    <definedName name="_____ddd1">#REF!</definedName>
    <definedName name="_____G2" localSheetId="10">#REF!</definedName>
    <definedName name="_____G2" localSheetId="11">#REF!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10">#REF!</definedName>
    <definedName name="_____JJ1" localSheetId="11">#REF!</definedName>
    <definedName name="_____JJ1" localSheetId="8">#REF!</definedName>
    <definedName name="_____JJ1" localSheetId="4">#REF!</definedName>
    <definedName name="_____JJ1">#REF!</definedName>
    <definedName name="_____K1" localSheetId="10">#REF!</definedName>
    <definedName name="_____K1" localSheetId="11">#REF!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0">#REF!</definedName>
    <definedName name="_____L1" localSheetId="11">#REF!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0">#REF!</definedName>
    <definedName name="_____L2" localSheetId="11">#REF!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10">#REF!</definedName>
    <definedName name="_____vz2" localSheetId="11">#REF!</definedName>
    <definedName name="_____vz2" localSheetId="8">#REF!</definedName>
    <definedName name="_____vz2" localSheetId="4">#REF!</definedName>
    <definedName name="_____vz2">#REF!</definedName>
    <definedName name="____a03" localSheetId="10">#REF!</definedName>
    <definedName name="____a03" localSheetId="11">#REF!</definedName>
    <definedName name="____a03" localSheetId="8">#REF!</definedName>
    <definedName name="____a03" localSheetId="4">#REF!</definedName>
    <definedName name="____a03">#REF!</definedName>
    <definedName name="____A1" localSheetId="10">#REF!</definedName>
    <definedName name="____A1" localSheetId="11">#REF!</definedName>
    <definedName name="____A1" localSheetId="8">#REF!</definedName>
    <definedName name="____A1" localSheetId="4">#REF!</definedName>
    <definedName name="____A1">#REF!</definedName>
    <definedName name="____A25" localSheetId="10">#REF!</definedName>
    <definedName name="____A25" localSheetId="11">#REF!</definedName>
    <definedName name="____A25" localSheetId="4">#REF!</definedName>
    <definedName name="____A25">#REF!</definedName>
    <definedName name="____CD1" localSheetId="10">#REF!</definedName>
    <definedName name="____CD1" localSheetId="11">#REF!</definedName>
    <definedName name="____CD1" localSheetId="4">#REF!</definedName>
    <definedName name="____CD1">#REF!</definedName>
    <definedName name="____ddd1" localSheetId="10">#REF!</definedName>
    <definedName name="____ddd1" localSheetId="11">#REF!</definedName>
    <definedName name="____ddd1" localSheetId="4">#REF!</definedName>
    <definedName name="____ddd1">#REF!</definedName>
    <definedName name="____G2" localSheetId="10">#REF!</definedName>
    <definedName name="____G2" localSheetId="11">#REF!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10">#REF!</definedName>
    <definedName name="____JJ1" localSheetId="11">#REF!</definedName>
    <definedName name="____JJ1" localSheetId="8">#REF!</definedName>
    <definedName name="____JJ1" localSheetId="4">#REF!</definedName>
    <definedName name="____JJ1">#REF!</definedName>
    <definedName name="____K1" localSheetId="10">#REF!</definedName>
    <definedName name="____K1" localSheetId="11">#REF!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0">#REF!</definedName>
    <definedName name="____L1" localSheetId="11">#REF!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0">#REF!</definedName>
    <definedName name="____L2" localSheetId="11">#REF!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10">#REF!</definedName>
    <definedName name="____vz2" localSheetId="11">#REF!</definedName>
    <definedName name="____vz2" localSheetId="8">#REF!</definedName>
    <definedName name="____vz2" localSheetId="4">#REF!</definedName>
    <definedName name="____vz2">#REF!</definedName>
    <definedName name="___a03" localSheetId="10">#REF!</definedName>
    <definedName name="___a03" localSheetId="11">#REF!</definedName>
    <definedName name="___a03" localSheetId="8">#REF!</definedName>
    <definedName name="___a03" localSheetId="4">#REF!</definedName>
    <definedName name="___a03">#REF!</definedName>
    <definedName name="___A1" localSheetId="10">#REF!</definedName>
    <definedName name="___A1" localSheetId="11">#REF!</definedName>
    <definedName name="___A1" localSheetId="8">#REF!</definedName>
    <definedName name="___A1" localSheetId="4">#REF!</definedName>
    <definedName name="___A1">#REF!</definedName>
    <definedName name="___A25" localSheetId="10">#REF!</definedName>
    <definedName name="___A25" localSheetId="11">#REF!</definedName>
    <definedName name="___A25" localSheetId="4">#REF!</definedName>
    <definedName name="___A25">#REF!</definedName>
    <definedName name="___CD1" localSheetId="10">#REF!</definedName>
    <definedName name="___CD1" localSheetId="11">#REF!</definedName>
    <definedName name="___CD1" localSheetId="4">#REF!</definedName>
    <definedName name="___CD1">#REF!</definedName>
    <definedName name="___ddd1" localSheetId="10">#REF!</definedName>
    <definedName name="___ddd1" localSheetId="11">#REF!</definedName>
    <definedName name="___ddd1" localSheetId="4">#REF!</definedName>
    <definedName name="___ddd1">#REF!</definedName>
    <definedName name="___G2" localSheetId="10">#REF!</definedName>
    <definedName name="___G2" localSheetId="11">#REF!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10">#REF!</definedName>
    <definedName name="___JJ1" localSheetId="11">#REF!</definedName>
    <definedName name="___JJ1" localSheetId="8">#REF!</definedName>
    <definedName name="___JJ1" localSheetId="4">#REF!</definedName>
    <definedName name="___JJ1">#REF!</definedName>
    <definedName name="___K1" localSheetId="10">#REF!</definedName>
    <definedName name="___K1" localSheetId="11">#REF!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0">#REF!</definedName>
    <definedName name="___L1" localSheetId="11">#REF!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0">#REF!</definedName>
    <definedName name="___L2" localSheetId="11">#REF!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10">#REF!</definedName>
    <definedName name="___vz2" localSheetId="11">#REF!</definedName>
    <definedName name="___vz2" localSheetId="8">#REF!</definedName>
    <definedName name="___vz2" localSheetId="4">#REF!</definedName>
    <definedName name="___vz2">#REF!</definedName>
    <definedName name="__a03" localSheetId="10">#REF!</definedName>
    <definedName name="__a03" localSheetId="11">#REF!</definedName>
    <definedName name="__a03" localSheetId="8">#REF!</definedName>
    <definedName name="__a03" localSheetId="4">#REF!</definedName>
    <definedName name="__a03">#REF!</definedName>
    <definedName name="__A1" localSheetId="10">#REF!</definedName>
    <definedName name="__A1" localSheetId="11">#REF!</definedName>
    <definedName name="__A1" localSheetId="8">#REF!</definedName>
    <definedName name="__A1" localSheetId="4">#REF!</definedName>
    <definedName name="__A1">#REF!</definedName>
    <definedName name="__A25" localSheetId="10">#REF!</definedName>
    <definedName name="__A25" localSheetId="11">#REF!</definedName>
    <definedName name="__A25" localSheetId="4">#REF!</definedName>
    <definedName name="__A25">#REF!</definedName>
    <definedName name="__CD1" localSheetId="10">#REF!</definedName>
    <definedName name="__CD1" localSheetId="11">#REF!</definedName>
    <definedName name="__CD1" localSheetId="4">#REF!</definedName>
    <definedName name="__CD1">#REF!</definedName>
    <definedName name="__ddd1" localSheetId="10">#REF!</definedName>
    <definedName name="__ddd1" localSheetId="11">#REF!</definedName>
    <definedName name="__ddd1" localSheetId="4">#REF!</definedName>
    <definedName name="__ddd1">#REF!</definedName>
    <definedName name="__G2" localSheetId="10">#REF!</definedName>
    <definedName name="__G2" localSheetId="11">#REF!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10">#REF!</definedName>
    <definedName name="__JJ1" localSheetId="11">#REF!</definedName>
    <definedName name="__JJ1" localSheetId="8">#REF!</definedName>
    <definedName name="__JJ1" localSheetId="4">#REF!</definedName>
    <definedName name="__JJ1">#REF!</definedName>
    <definedName name="__K1" localSheetId="10">#REF!</definedName>
    <definedName name="__K1" localSheetId="11">#REF!</definedName>
    <definedName name="__K1" localSheetId="8">#REF!</definedName>
    <definedName name="__K1" localSheetId="4">#REF!</definedName>
    <definedName name="__K1">#REF!</definedName>
    <definedName name="__L1" localSheetId="10">#REF!</definedName>
    <definedName name="__L1" localSheetId="11">#REF!</definedName>
    <definedName name="__L1" localSheetId="8">#REF!</definedName>
    <definedName name="__L1" localSheetId="4">#REF!</definedName>
    <definedName name="__L1">#REF!</definedName>
    <definedName name="__L2" localSheetId="10">#REF!</definedName>
    <definedName name="__L2" localSheetId="11">#REF!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10">#REF!</definedName>
    <definedName name="__vz2" localSheetId="11">#REF!</definedName>
    <definedName name="__vz2" localSheetId="8">#REF!</definedName>
    <definedName name="__vz2" localSheetId="4">#REF!</definedName>
    <definedName name="__vz2">#REF!</definedName>
    <definedName name="_a03" localSheetId="10">#REF!</definedName>
    <definedName name="_a03" localSheetId="11">#REF!</definedName>
    <definedName name="_a03" localSheetId="8">#REF!</definedName>
    <definedName name="_a03" localSheetId="4">#REF!</definedName>
    <definedName name="_a03">#REF!</definedName>
    <definedName name="_A1" localSheetId="10">#REF!</definedName>
    <definedName name="_A1" localSheetId="11">#REF!</definedName>
    <definedName name="_A1" localSheetId="8">#REF!</definedName>
    <definedName name="_A1" localSheetId="4">#REF!</definedName>
    <definedName name="_A1">#REF!</definedName>
    <definedName name="_A25" localSheetId="10">#REF!</definedName>
    <definedName name="_A25" localSheetId="11">#REF!</definedName>
    <definedName name="_A25" localSheetId="4">#REF!</definedName>
    <definedName name="_A25">#REF!</definedName>
    <definedName name="_CD1" localSheetId="10">#REF!</definedName>
    <definedName name="_CD1" localSheetId="11">#REF!</definedName>
    <definedName name="_CD1" localSheetId="4">#REF!</definedName>
    <definedName name="_CD1">#REF!</definedName>
    <definedName name="_ddd1" localSheetId="10">#REF!</definedName>
    <definedName name="_ddd1" localSheetId="11">#REF!</definedName>
    <definedName name="_ddd1" localSheetId="4">#REF!</definedName>
    <definedName name="_ddd1">#REF!</definedName>
    <definedName name="_fc" localSheetId="10">#REF!</definedName>
    <definedName name="_fc" localSheetId="11">#REF!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0">#REF!</definedName>
    <definedName name="_G2" localSheetId="11">#REF!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10">#REF!</definedName>
    <definedName name="_JJ1" localSheetId="11">#REF!</definedName>
    <definedName name="_JJ1" localSheetId="8">#REF!</definedName>
    <definedName name="_JJ1" localSheetId="4">#REF!</definedName>
    <definedName name="_JJ1">#REF!</definedName>
    <definedName name="_K1" localSheetId="10">#REF!</definedName>
    <definedName name="_K1" localSheetId="11">#REF!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0">#REF!</definedName>
    <definedName name="_L1" localSheetId="11">#REF!</definedName>
    <definedName name="_L1" localSheetId="8">#REF!</definedName>
    <definedName name="_L1" localSheetId="4">#REF!</definedName>
    <definedName name="_L1" localSheetId="5">#REF!</definedName>
    <definedName name="_L1" localSheetId="6">#REF!</definedName>
    <definedName name="_L1">#REF!</definedName>
    <definedName name="_L2" localSheetId="10">#REF!</definedName>
    <definedName name="_L2" localSheetId="11">#REF!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10" hidden="1">#REF!</definedName>
    <definedName name="_Regression_Out" localSheetId="11"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0" hidden="1">#REF!</definedName>
    <definedName name="_Regression_X" localSheetId="11"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0" hidden="1">#REF!</definedName>
    <definedName name="_Regression_Y" localSheetId="11"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0">#REF!</definedName>
    <definedName name="_vz2" localSheetId="11">#REF!</definedName>
    <definedName name="_vz2" localSheetId="4">#REF!</definedName>
    <definedName name="_vz2">#REF!</definedName>
    <definedName name="A" localSheetId="10">#REF!</definedName>
    <definedName name="A" localSheetId="11">#REF!</definedName>
    <definedName name="A" localSheetId="4">#REF!</definedName>
    <definedName name="A">#REF!</definedName>
    <definedName name="A_IMPRESIÓN_IM" localSheetId="10">#REF!</definedName>
    <definedName name="A_IMPRESIÓN_IM" localSheetId="11">#REF!</definedName>
    <definedName name="A_IMPRESIÓN_IM" localSheetId="4">#REF!</definedName>
    <definedName name="A_IMPRESIÓN_IM" localSheetId="5">#REF!</definedName>
    <definedName name="A_IMPRESIÓN_IM">#REF!</definedName>
    <definedName name="AAA" localSheetId="10">#REF!</definedName>
    <definedName name="AAA" localSheetId="11">#REF!</definedName>
    <definedName name="AAA" localSheetId="4">#REF!</definedName>
    <definedName name="AAA">#REF!</definedName>
    <definedName name="AAAA" localSheetId="10">#REF!</definedName>
    <definedName name="AAAA" localSheetId="11">#REF!</definedName>
    <definedName name="AAAA" localSheetId="4">#REF!</definedName>
    <definedName name="AAAA">#REF!</definedName>
    <definedName name="AAAAA" localSheetId="10">#REF!</definedName>
    <definedName name="AAAAA" localSheetId="11">#REF!</definedName>
    <definedName name="AAAAA" localSheetId="4">#REF!</definedName>
    <definedName name="AAAAA">#REF!</definedName>
    <definedName name="AAAAAA" localSheetId="10">#REF!</definedName>
    <definedName name="AAAAAA" localSheetId="11">#REF!</definedName>
    <definedName name="AAAAAA" localSheetId="4">#REF!</definedName>
    <definedName name="AAAAAA">#REF!</definedName>
    <definedName name="AAIU" localSheetId="9">'[3]Resumen resul laborat'!$AE$5:$AE$33</definedName>
    <definedName name="AAIU" localSheetId="10">'[3]Resumen resul laborat'!$AE$5:$AE$33</definedName>
    <definedName name="AAIU" localSheetId="11">'[3]Resumen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10">'[3]Resumen resul laborat'!$AE$5:$AE$34</definedName>
    <definedName name="AIU" localSheetId="11">'[3]Resumen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10">#REF!</definedName>
    <definedName name="alaaa" localSheetId="11">#REF!</definedName>
    <definedName name="alaaa" localSheetId="8">#REF!</definedName>
    <definedName name="alaaa" localSheetId="4">#REF!</definedName>
    <definedName name="alaaa">#REF!</definedName>
    <definedName name="alarg" localSheetId="10">#REF!</definedName>
    <definedName name="alarg" localSheetId="11">#REF!</definedName>
    <definedName name="alarg" localSheetId="8">#REF!</definedName>
    <definedName name="alarg" localSheetId="4">#REF!</definedName>
    <definedName name="alarg">#REF!</definedName>
    <definedName name="_xlnm.Print_Area" localSheetId="2">Financiero!$B$1:$U$180</definedName>
    <definedName name="_xlnm.Print_Area" localSheetId="1">Predial!$A$1:$I$46</definedName>
    <definedName name="_xlnm.Print_Area" localSheetId="9">'Reg fotográfico ambiental UF1y3'!$A$1:$L$185</definedName>
    <definedName name="_xlnm.Print_Area" localSheetId="8">'Registro fotográfico OyM'!$B$1:$M$101</definedName>
    <definedName name="_xlnm.Print_Area" localSheetId="4">'Registro fotográfico redes'!$B$1:$L$101</definedName>
    <definedName name="_xlnm.Print_Area" localSheetId="5">'Registro fotográfico técnico'!$B$1:$M$104</definedName>
    <definedName name="_xlnm.Print_Area" localSheetId="6">'Registro fotográfico túnel'!$B$1:$L$181</definedName>
    <definedName name="arena" localSheetId="9">#REF!</definedName>
    <definedName name="arena" localSheetId="10">#REF!</definedName>
    <definedName name="arena" localSheetId="11">#REF!</definedName>
    <definedName name="arena" localSheetId="8">#REF!</definedName>
    <definedName name="arena" localSheetId="4">#REF!</definedName>
    <definedName name="arena">#REF!</definedName>
    <definedName name="asentamiento" localSheetId="10">#REF!</definedName>
    <definedName name="asentamiento" localSheetId="11">#REF!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10">[1]DATOS!#REF!</definedName>
    <definedName name="bbb" localSheetId="11">[1]DATOS!#REF!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10" hidden="1">[7]L!#REF!</definedName>
    <definedName name="boor" localSheetId="11"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10">#REF!</definedName>
    <definedName name="BuiltIn_Print_Titles___0___0___0___0___0" localSheetId="11">#REF!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0">#REF!</definedName>
    <definedName name="C.B.R._USME" localSheetId="11">#REF!</definedName>
    <definedName name="C.B.R._USME" localSheetId="8">#REF!</definedName>
    <definedName name="C.B.R._USME" localSheetId="4">#REF!</definedName>
    <definedName name="C.B.R._USME">#REF!</definedName>
    <definedName name="C.B.R_Usme" localSheetId="10">#REF!</definedName>
    <definedName name="C.B.R_Usme" localSheetId="11">#REF!</definedName>
    <definedName name="C.B.R_Usme" localSheetId="4">#REF!</definedName>
    <definedName name="C.B.R_Usme">#REF!</definedName>
    <definedName name="C_B_R_USME" localSheetId="10">#REF!</definedName>
    <definedName name="C_B_R_USME" localSheetId="11">#REF!</definedName>
    <definedName name="C_B_R_USME" localSheetId="4">#REF!</definedName>
    <definedName name="C_B_R_USME">#REF!</definedName>
    <definedName name="CARACTERIZACION" localSheetId="10">#REF!</definedName>
    <definedName name="CARACTERIZACION" localSheetId="11">#REF!</definedName>
    <definedName name="CARACTERIZACION" localSheetId="4">#REF!</definedName>
    <definedName name="CARACTERIZACION">#REF!</definedName>
    <definedName name="CARAS" localSheetId="10">#REF!</definedName>
    <definedName name="CARAS" localSheetId="11">#REF!</definedName>
    <definedName name="CARAS" localSheetId="4">#REF!</definedName>
    <definedName name="CARAS">#REF!</definedName>
    <definedName name="CARASF2" localSheetId="10">#REF!</definedName>
    <definedName name="CARASF2" localSheetId="11">#REF!</definedName>
    <definedName name="CARASF2" localSheetId="4">#REF!</definedName>
    <definedName name="CARASF2">#REF!</definedName>
    <definedName name="CARLOS" localSheetId="10">#REF!</definedName>
    <definedName name="CARLOS" localSheetId="11">#REF!</definedName>
    <definedName name="CARLOS" localSheetId="4">#REF!</definedName>
    <definedName name="CARLOS">#REF!</definedName>
    <definedName name="CARSF1" localSheetId="10">#REF!</definedName>
    <definedName name="CARSF1" localSheetId="11">#REF!</definedName>
    <definedName name="CARSF1" localSheetId="4">#REF!</definedName>
    <definedName name="CARSF1">#REF!</definedName>
    <definedName name="CARSF2" localSheetId="10">#REF!</definedName>
    <definedName name="CARSF2" localSheetId="11">#REF!</definedName>
    <definedName name="CARSF2" localSheetId="4">#REF!</definedName>
    <definedName name="CARSF2">#REF!</definedName>
    <definedName name="CARSF3" localSheetId="10">#REF!</definedName>
    <definedName name="CARSF3" localSheetId="11">#REF!</definedName>
    <definedName name="CARSF3" localSheetId="4">#REF!</definedName>
    <definedName name="CARSF3">#REF!</definedName>
    <definedName name="Cimiento">[8]Hoja2!$C$9:$C$11</definedName>
    <definedName name="Clasificacion" localSheetId="10">[9]!Clasificacion</definedName>
    <definedName name="Clasificacion" localSheetId="11">[9]!Clasificacion</definedName>
    <definedName name="Clasificacion" localSheetId="4">[9]!Clasificacion</definedName>
    <definedName name="Clasificacion">[9]!Clasificacion</definedName>
    <definedName name="CLASIFICACION1" localSheetId="9">#REF!</definedName>
    <definedName name="CLASIFICACION1" localSheetId="10">#REF!</definedName>
    <definedName name="CLASIFICACION1" localSheetId="11">#REF!</definedName>
    <definedName name="CLASIFICACION1" localSheetId="8">#REF!</definedName>
    <definedName name="CLASIFICACION1" localSheetId="4">#REF!</definedName>
    <definedName name="CLASIFICACION1">#REF!</definedName>
    <definedName name="CLASIFICACION2" localSheetId="10">#REF!</definedName>
    <definedName name="CLASIFICACION2" localSheetId="11">#REF!</definedName>
    <definedName name="CLASIFICACION2" localSheetId="8">#REF!</definedName>
    <definedName name="CLASIFICACION2" localSheetId="4">#REF!</definedName>
    <definedName name="CLASIFICACION2">#REF!</definedName>
    <definedName name="CONCEPTO">'[6]Consignaciones CCS'!$G$8:$G$379</definedName>
    <definedName name="COTA" localSheetId="9">#REF!</definedName>
    <definedName name="COTA" localSheetId="10">#REF!</definedName>
    <definedName name="COTA" localSheetId="11">#REF!</definedName>
    <definedName name="COTA" localSheetId="8">#REF!</definedName>
    <definedName name="COTA" localSheetId="4">#REF!</definedName>
    <definedName name="COTA">#REF!</definedName>
    <definedName name="CUA" localSheetId="10">#REF!</definedName>
    <definedName name="CUA" localSheetId="11">#REF!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0">#REF!</definedName>
    <definedName name="CUADR1" localSheetId="11">#REF!</definedName>
    <definedName name="CUADR1" localSheetId="4">#REF!</definedName>
    <definedName name="CUADR1">#REF!</definedName>
    <definedName name="CUADRO" localSheetId="10">#REF!</definedName>
    <definedName name="CUADRO" localSheetId="11">#REF!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0">#REF!</definedName>
    <definedName name="CVBBB" localSheetId="11">#REF!</definedName>
    <definedName name="CVBBB" localSheetId="4">#REF!</definedName>
    <definedName name="CVBBB">#REF!</definedName>
    <definedName name="D" localSheetId="10">#REF!</definedName>
    <definedName name="D" localSheetId="11">#REF!</definedName>
    <definedName name="D" localSheetId="8">#REF!</definedName>
    <definedName name="D" localSheetId="4">#REF!</definedName>
    <definedName name="D" localSheetId="5">#REF!</definedName>
    <definedName name="D" localSheetId="6">#REF!</definedName>
    <definedName name="D">#REF!</definedName>
    <definedName name="Datos" localSheetId="10">#REF!</definedName>
    <definedName name="Datos" localSheetId="11">#REF!</definedName>
    <definedName name="Datos" localSheetId="4">#REF!</definedName>
    <definedName name="Datos" localSheetId="5">#REF!</definedName>
    <definedName name="Datos">#REF!</definedName>
    <definedName name="dddd" localSheetId="10">#REF!</definedName>
    <definedName name="dddd" localSheetId="11">#REF!</definedName>
    <definedName name="dddd" localSheetId="4">#REF!</definedName>
    <definedName name="dddd">#REF!</definedName>
    <definedName name="DEPARTAMENTO" localSheetId="10">#REF!</definedName>
    <definedName name="DEPARTAMENTO" localSheetId="11">#REF!</definedName>
    <definedName name="DEPARTAMENTO" localSheetId="4">#REF!</definedName>
    <definedName name="DEPARTAMENTO" localSheetId="5">#REF!</definedName>
    <definedName name="DEPARTAMENTO">#REF!</definedName>
    <definedName name="DEPARTAMENTO1" localSheetId="10">#REF!</definedName>
    <definedName name="DEPARTAMENTO1" localSheetId="11">#REF!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10">#REF!</definedName>
    <definedName name="dgdgdg" localSheetId="11">#REF!</definedName>
    <definedName name="dgdgdg" localSheetId="8">#REF!</definedName>
    <definedName name="dgdgdg" localSheetId="4">#REF!</definedName>
    <definedName name="dgdgdg">#REF!</definedName>
    <definedName name="dgdgfe" localSheetId="10">#REF!</definedName>
    <definedName name="dgdgfe" localSheetId="11">#REF!</definedName>
    <definedName name="dgdgfe" localSheetId="8">#REF!</definedName>
    <definedName name="dgdgfe" localSheetId="4">#REF!</definedName>
    <definedName name="dgdgfe">#REF!</definedName>
    <definedName name="DIANA" localSheetId="10">#REF!</definedName>
    <definedName name="DIANA" localSheetId="11">#REF!</definedName>
    <definedName name="DIANA" localSheetId="8">#REF!</definedName>
    <definedName name="DIANA" localSheetId="4">#REF!</definedName>
    <definedName name="DIANA">#REF!</definedName>
    <definedName name="DISEÑOMARSHALL" localSheetId="10">#REF!</definedName>
    <definedName name="DISEÑOMARSHALL" localSheetId="11">#REF!</definedName>
    <definedName name="DISEÑOMARSHALL" localSheetId="4">#REF!</definedName>
    <definedName name="DISEÑOMARSHALL">#REF!</definedName>
    <definedName name="DIVISION">#N/A</definedName>
    <definedName name="DLKFK" localSheetId="10">#REF!</definedName>
    <definedName name="DLKFK" localSheetId="11">#REF!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10">[1]DATOS!#REF!</definedName>
    <definedName name="enero" localSheetId="11">[1]DATOS!#REF!</definedName>
    <definedName name="enero" localSheetId="8">[1]DATOS!#REF!</definedName>
    <definedName name="enero" localSheetId="7">[1]DATOS!#REF!</definedName>
    <definedName name="enero" localSheetId="4">[1]DATOS!#REF!</definedName>
    <definedName name="enero">[1]DATOS!#REF!</definedName>
    <definedName name="EQUIV" localSheetId="10">#REF!</definedName>
    <definedName name="EQUIV" localSheetId="11">#REF!</definedName>
    <definedName name="EQUIV" localSheetId="8">#REF!</definedName>
    <definedName name="EQUIV" localSheetId="4">#REF!</definedName>
    <definedName name="EQUIV">#REF!</definedName>
    <definedName name="Estabilidad" localSheetId="10">#REF!</definedName>
    <definedName name="Estabilidad" localSheetId="11">#REF!</definedName>
    <definedName name="Estabilidad" localSheetId="8">#REF!</definedName>
    <definedName name="Estabilidad" localSheetId="4">#REF!</definedName>
    <definedName name="Estabilidad">#REF!</definedName>
    <definedName name="Estabilidad2" localSheetId="10">#REF!</definedName>
    <definedName name="Estabilidad2" localSheetId="11">#REF!</definedName>
    <definedName name="Estabilidad2" localSheetId="8">#REF!</definedName>
    <definedName name="Estabilidad2" localSheetId="4">#REF!</definedName>
    <definedName name="Estabilidad2">#REF!</definedName>
    <definedName name="Estabilidad3" localSheetId="10">#REF!</definedName>
    <definedName name="Estabilidad3" localSheetId="11">#REF!</definedName>
    <definedName name="Estabilidad3" localSheetId="4">#REF!</definedName>
    <definedName name="Estabilidad3">#REF!</definedName>
    <definedName name="ESTACION">'[6]Consignaciones CCS'!$A$8:$A$379</definedName>
    <definedName name="extracciom" localSheetId="9">#REF!</definedName>
    <definedName name="extracciom" localSheetId="10">#REF!</definedName>
    <definedName name="extracciom" localSheetId="11">#REF!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0">#REF!</definedName>
    <definedName name="FacCorec2" localSheetId="11">#REF!</definedName>
    <definedName name="FacCorec2" localSheetId="8">#REF!</definedName>
    <definedName name="FacCorec2" localSheetId="4">#REF!</definedName>
    <definedName name="FacCorec2">#REF!</definedName>
    <definedName name="Faccorec3" localSheetId="10">#REF!</definedName>
    <definedName name="Faccorec3" localSheetId="11">#REF!</definedName>
    <definedName name="Faccorec3" localSheetId="4">#REF!</definedName>
    <definedName name="Faccorec3">#REF!</definedName>
    <definedName name="FactCorrecc" localSheetId="10">#REF!</definedName>
    <definedName name="FactCorrecc" localSheetId="11">#REF!</definedName>
    <definedName name="FactCorrecc" localSheetId="4">#REF!</definedName>
    <definedName name="FactCorrecc">#REF!</definedName>
    <definedName name="feb" localSheetId="2">#REF!</definedName>
    <definedName name="feb" localSheetId="10">#REF!</definedName>
    <definedName name="feb" localSheetId="11">#REF!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10">'[12]Ficha Financiera'!$L$12</definedName>
    <definedName name="fecha_inicio" localSheetId="11">'[12]Ficha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10">#REF!</definedName>
    <definedName name="fff" localSheetId="11">#REF!</definedName>
    <definedName name="fff" localSheetId="8">#REF!</definedName>
    <definedName name="fff" localSheetId="4">#REF!</definedName>
    <definedName name="fff">#REF!</definedName>
    <definedName name="FIRMA" localSheetId="9">INDIRECTOMIFOTO</definedName>
    <definedName name="FIRMA" localSheetId="10">INDIRECTOMIFOTO</definedName>
    <definedName name="FIRMA" localSheetId="11">INDIRECTOMIFOTO</definedName>
    <definedName name="FIRMA" localSheetId="8">INDIRECTOMIFOTO</definedName>
    <definedName name="FIRMA" localSheetId="4">INDIRECTOMIFOTO</definedName>
    <definedName name="FIRMA">INDIRECTOMIFOTO</definedName>
    <definedName name="Flujo" localSheetId="9">#REF!</definedName>
    <definedName name="Flujo" localSheetId="10">#REF!</definedName>
    <definedName name="Flujo" localSheetId="11">#REF!</definedName>
    <definedName name="Flujo" localSheetId="8">#REF!</definedName>
    <definedName name="Flujo" localSheetId="4">#REF!</definedName>
    <definedName name="Flujo">#REF!</definedName>
    <definedName name="Flujo2" localSheetId="10">#REF!</definedName>
    <definedName name="Flujo2" localSheetId="11">#REF!</definedName>
    <definedName name="Flujo2" localSheetId="8">#REF!</definedName>
    <definedName name="Flujo2" localSheetId="4">#REF!</definedName>
    <definedName name="Flujo2">#REF!</definedName>
    <definedName name="Flujo3" localSheetId="10">#REF!</definedName>
    <definedName name="Flujo3" localSheetId="11">#REF!</definedName>
    <definedName name="Flujo3" localSheetId="8">#REF!</definedName>
    <definedName name="Flujo3" localSheetId="4">#REF!</definedName>
    <definedName name="Flujo3">#REF!</definedName>
    <definedName name="Fondo" localSheetId="10">#REF!</definedName>
    <definedName name="Fondo" localSheetId="11">#REF!</definedName>
    <definedName name="Fondo" localSheetId="4">#REF!</definedName>
    <definedName name="Fondo">#REF!</definedName>
    <definedName name="fot" localSheetId="2">[1]DATOS!#REF!</definedName>
    <definedName name="fot" localSheetId="1">[2]DATOS!#REF!</definedName>
    <definedName name="fot" localSheetId="10">[1]DATOS!#REF!</definedName>
    <definedName name="fot" localSheetId="11">[1]DATOS!#REF!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10">[1]DATOS!#REF!</definedName>
    <definedName name="ft" localSheetId="11">[1]DATOS!#REF!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10">[15]Datos!#REF!</definedName>
    <definedName name="Fuente" localSheetId="11">[15]Datos!#REF!</definedName>
    <definedName name="Fuente" localSheetId="8">[15]Datos!#REF!</definedName>
    <definedName name="Fuente" localSheetId="4">[15]Datos!#REF!</definedName>
    <definedName name="Fuente">[15]Datos!#REF!</definedName>
    <definedName name="GBR" localSheetId="2">#REF!</definedName>
    <definedName name="GBR" localSheetId="1">#REF!</definedName>
    <definedName name="GBR" localSheetId="9">#REF!</definedName>
    <definedName name="GBR" localSheetId="10">#REF!</definedName>
    <definedName name="GBR" localSheetId="11">#REF!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0">#REF!</definedName>
    <definedName name="gdgd" localSheetId="11">#REF!</definedName>
    <definedName name="gdgd" localSheetId="8">#REF!</definedName>
    <definedName name="gdgd" localSheetId="4">#REF!</definedName>
    <definedName name="gdgd">#REF!</definedName>
    <definedName name="ggg">'[16]AG-MOD-FINURA'!$I$14:$J$22</definedName>
    <definedName name="gol" localSheetId="1">[2]DATOS!$E$1:$E$65536</definedName>
    <definedName name="gol">[1]DATOS!$E$1:$E$65536</definedName>
    <definedName name="GRA" localSheetId="10">#REF!</definedName>
    <definedName name="GRA" localSheetId="11">#REF!</definedName>
    <definedName name="GRA" localSheetId="8">#REF!</definedName>
    <definedName name="GRA" localSheetId="4">#REF!</definedName>
    <definedName name="GRA">#REF!</definedName>
    <definedName name="gradacion" localSheetId="10">#REF!</definedName>
    <definedName name="gradacion" localSheetId="11">#REF!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0">#REF!</definedName>
    <definedName name="GRAF" localSheetId="11">#REF!</definedName>
    <definedName name="GRAF" localSheetId="4">#REF!</definedName>
    <definedName name="GRAF">#REF!</definedName>
    <definedName name="graNo" localSheetId="10">#REF!</definedName>
    <definedName name="graNo" localSheetId="11">#REF!</definedName>
    <definedName name="graNo" localSheetId="4">#REF!</definedName>
    <definedName name="graNo">#REF!</definedName>
    <definedName name="h" localSheetId="10">[1]DATOS!#REF!</definedName>
    <definedName name="h" localSheetId="11">[1]DATOS!#REF!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0">[1]DATOS!#REF!</definedName>
    <definedName name="hhhhh" localSheetId="11">[1]DATOS!#REF!</definedName>
    <definedName name="hhhhh" localSheetId="7">[1]DATOS!#REF!</definedName>
    <definedName name="hhhhh" localSheetId="4">[1]DATOS!#REF!</definedName>
    <definedName name="hhhhh" localSheetId="3">[1]DATOS!#REF!</definedName>
    <definedName name="hhhhh">[1]DATOS!#REF!</definedName>
    <definedName name="humedades" localSheetId="10">#REF!</definedName>
    <definedName name="humedades" localSheetId="11">#REF!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10">'[17]Datos Generales'!#REF!</definedName>
    <definedName name="IMAGEN1" localSheetId="11">'[17]Datos Generales'!#REF!</definedName>
    <definedName name="IMAGEN1" localSheetId="8">'[17]Datos Generales'!#REF!</definedName>
    <definedName name="IMAGEN1" localSheetId="4">'[17]Datos Generales'!#REF!</definedName>
    <definedName name="IMAGEN1">'[17]Datos Generales'!#REF!</definedName>
    <definedName name="IMAGEN2" localSheetId="10">'[17]Datos Generales'!#REF!</definedName>
    <definedName name="IMAGEN2" localSheetId="11">'[17]Datos Generales'!#REF!</definedName>
    <definedName name="IMAGEN2" localSheetId="8">'[17]Datos Generales'!#REF!</definedName>
    <definedName name="IMAGEN2" localSheetId="4">'[17]Datos Generales'!#REF!</definedName>
    <definedName name="IMAGEN2">'[17]Datos Generales'!#REF!</definedName>
    <definedName name="inf" localSheetId="2">#REF!</definedName>
    <definedName name="inf" localSheetId="1">#REF!</definedName>
    <definedName name="inf" localSheetId="9">#REF!</definedName>
    <definedName name="inf" localSheetId="10">#REF!</definedName>
    <definedName name="inf" localSheetId="11">#REF!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0">#REF!</definedName>
    <definedName name="informe" localSheetId="11">#REF!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0">#REF!</definedName>
    <definedName name="J" localSheetId="11">#REF!</definedName>
    <definedName name="J" localSheetId="4">#REF!</definedName>
    <definedName name="J">#REF!</definedName>
    <definedName name="J.J" localSheetId="10">#REF!</definedName>
    <definedName name="J.J" localSheetId="11">#REF!</definedName>
    <definedName name="J.J" localSheetId="4">#REF!</definedName>
    <definedName name="J.J">#REF!</definedName>
    <definedName name="J.J5" localSheetId="10">#REF!</definedName>
    <definedName name="J.J5" localSheetId="11">#REF!</definedName>
    <definedName name="J.J5" localSheetId="4">#REF!</definedName>
    <definedName name="J.J5">#REF!</definedName>
    <definedName name="JAIME" localSheetId="10">#REF!</definedName>
    <definedName name="JAIME" localSheetId="11">#REF!</definedName>
    <definedName name="JAIME" localSheetId="4">#REF!</definedName>
    <definedName name="JAIME">#REF!</definedName>
    <definedName name="JJUUI" localSheetId="10">#REF!</definedName>
    <definedName name="JJUUI" localSheetId="11">#REF!</definedName>
    <definedName name="JJUUI" localSheetId="4">#REF!</definedName>
    <definedName name="JJUUI">#REF!</definedName>
    <definedName name="JKJK" localSheetId="10">#REF!</definedName>
    <definedName name="JKJK" localSheetId="11">#REF!</definedName>
    <definedName name="JKJK" localSheetId="4">#REF!</definedName>
    <definedName name="JKJK">#REF!</definedName>
    <definedName name="jose" localSheetId="10">#REF!</definedName>
    <definedName name="jose" localSheetId="11">#REF!</definedName>
    <definedName name="jose" localSheetId="4">#REF!</definedName>
    <definedName name="jose">#REF!</definedName>
    <definedName name="JOTA">#N/A</definedName>
    <definedName name="JUAN" localSheetId="10">#REF!</definedName>
    <definedName name="JUAN" localSheetId="11">#REF!</definedName>
    <definedName name="JUAN" localSheetId="8">#REF!</definedName>
    <definedName name="JUAN" localSheetId="4">#REF!</definedName>
    <definedName name="JUAN">#REF!</definedName>
    <definedName name="JUANA" localSheetId="10">#REF!</definedName>
    <definedName name="JUANA" localSheetId="11">#REF!</definedName>
    <definedName name="JUANA" localSheetId="8">#REF!</definedName>
    <definedName name="JUANA" localSheetId="4">#REF!</definedName>
    <definedName name="JUANA">#REF!</definedName>
    <definedName name="julio" localSheetId="10">#REF!</definedName>
    <definedName name="julio" localSheetId="11">#REF!</definedName>
    <definedName name="julio" localSheetId="8">#REF!</definedName>
    <definedName name="julio" localSheetId="4">#REF!</definedName>
    <definedName name="julio">#REF!</definedName>
    <definedName name="JUSNSNS" localSheetId="10">#REF!</definedName>
    <definedName name="JUSNSNS" localSheetId="11">#REF!</definedName>
    <definedName name="JUSNSNS" localSheetId="4">#REF!</definedName>
    <definedName name="JUSNSNS">#REF!</definedName>
    <definedName name="K" localSheetId="10">#REF!</definedName>
    <definedName name="K" localSheetId="11">#REF!</definedName>
    <definedName name="K" localSheetId="4">#REF!</definedName>
    <definedName name="K" localSheetId="5">#REF!</definedName>
    <definedName name="K">#REF!</definedName>
    <definedName name="KIU" localSheetId="10">#REF!</definedName>
    <definedName name="KIU" localSheetId="11">#REF!</definedName>
    <definedName name="KIU" localSheetId="4">#REF!</definedName>
    <definedName name="KIU" localSheetId="5">#REF!</definedName>
    <definedName name="KIU">#REF!</definedName>
    <definedName name="KJUI" localSheetId="10">#REF!</definedName>
    <definedName name="KJUI" localSheetId="11">#REF!</definedName>
    <definedName name="KJUI" localSheetId="4">#REF!</definedName>
    <definedName name="KJUI" localSheetId="5">#REF!</definedName>
    <definedName name="KJUI">#REF!</definedName>
    <definedName name="KOIUIYUU" localSheetId="10">#REF!</definedName>
    <definedName name="KOIUIYUU" localSheetId="11">#REF!</definedName>
    <definedName name="KOIUIYUU" localSheetId="4">#REF!</definedName>
    <definedName name="KOIUIYUU" localSheetId="5">#REF!</definedName>
    <definedName name="KOIUIYUU">#REF!</definedName>
    <definedName name="KOP" localSheetId="10">#REF!</definedName>
    <definedName name="KOP" localSheetId="11">#REF!</definedName>
    <definedName name="KOP" localSheetId="4">#REF!</definedName>
    <definedName name="KOP" localSheetId="5">#REF!</definedName>
    <definedName name="KOP">#REF!</definedName>
    <definedName name="KSUDUD" localSheetId="10">#REF!</definedName>
    <definedName name="KSUDUD" localSheetId="11">#REF!</definedName>
    <definedName name="KSUDUD" localSheetId="4">#REF!</definedName>
    <definedName name="KSUDUD">#REF!</definedName>
    <definedName name="l" localSheetId="10">#REF!</definedName>
    <definedName name="l" localSheetId="11">#REF!</definedName>
    <definedName name="l" localSheetId="4">#REF!</definedName>
    <definedName name="l">#REF!</definedName>
    <definedName name="lectarcilla1" localSheetId="10">#REF!</definedName>
    <definedName name="lectarcilla1" localSheetId="11">#REF!</definedName>
    <definedName name="lectarcilla1" localSheetId="4">#REF!</definedName>
    <definedName name="lectarcilla1">#REF!</definedName>
    <definedName name="lectarcilla2" localSheetId="10">#REF!</definedName>
    <definedName name="lectarcilla2" localSheetId="11">#REF!</definedName>
    <definedName name="lectarcilla2" localSheetId="4">#REF!</definedName>
    <definedName name="lectarcilla2">#REF!</definedName>
    <definedName name="lectarcilla3" localSheetId="10">#REF!</definedName>
    <definedName name="lectarcilla3" localSheetId="11">#REF!</definedName>
    <definedName name="lectarcilla3" localSheetId="4">#REF!</definedName>
    <definedName name="lectarcilla3">#REF!</definedName>
    <definedName name="lectarena1" localSheetId="10">#REF!</definedName>
    <definedName name="lectarena1" localSheetId="11">#REF!</definedName>
    <definedName name="lectarena1" localSheetId="4">#REF!</definedName>
    <definedName name="lectarena1">#REF!</definedName>
    <definedName name="lectarena2" localSheetId="10">#REF!</definedName>
    <definedName name="lectarena2" localSheetId="11">#REF!</definedName>
    <definedName name="lectarena2" localSheetId="4">#REF!</definedName>
    <definedName name="lectarena2">#REF!</definedName>
    <definedName name="lectarena3" localSheetId="10">#REF!</definedName>
    <definedName name="lectarena3" localSheetId="11">#REF!</definedName>
    <definedName name="lectarena3" localSheetId="4">#REF!</definedName>
    <definedName name="lectarena3">#REF!</definedName>
    <definedName name="LGSDGHGGSDF" localSheetId="10">#REF!</definedName>
    <definedName name="LGSDGHGGSDF" localSheetId="11">#REF!</definedName>
    <definedName name="LGSDGHGGSDF" localSheetId="4">#REF!</definedName>
    <definedName name="LGSDGHGGSDF">#REF!</definedName>
    <definedName name="lim.lim" localSheetId="2">[1]DATOS!#REF!</definedName>
    <definedName name="lim.lim" localSheetId="1">[2]DATOS!#REF!</definedName>
    <definedName name="lim.lim" localSheetId="10">[1]DATOS!#REF!</definedName>
    <definedName name="lim.lim" localSheetId="11">[1]DATOS!#REF!</definedName>
    <definedName name="lim.lim" localSheetId="4">[1]DATOS!#REF!</definedName>
    <definedName name="lim.lim" localSheetId="3">[1]DATOS!#REF!</definedName>
    <definedName name="lim.lim" localSheetId="5">[1]DATOS!#REF!</definedName>
    <definedName name="lim.lim">[1]DATOS!#REF!</definedName>
    <definedName name="limite" localSheetId="10">#REF!</definedName>
    <definedName name="limite" localSheetId="11">#REF!</definedName>
    <definedName name="limite" localSheetId="8">#REF!</definedName>
    <definedName name="limite" localSheetId="4">#REF!</definedName>
    <definedName name="limite">#REF!</definedName>
    <definedName name="listado">[18]LISTADO!$A$5:$F$329</definedName>
    <definedName name="ll" localSheetId="1">[2]DATOS!$W$1:$W$65536</definedName>
    <definedName name="ll">[1]DATOS!$W$1:$W$65536</definedName>
    <definedName name="lll" localSheetId="10">#REF!</definedName>
    <definedName name="lll" localSheetId="11">#REF!</definedName>
    <definedName name="lll" localSheetId="8">#REF!</definedName>
    <definedName name="lll" localSheetId="4">#REF!</definedName>
    <definedName name="lll">#REF!</definedName>
    <definedName name="locali" localSheetId="10">#REF!</definedName>
    <definedName name="locali" localSheetId="11">#REF!</definedName>
    <definedName name="locali" localSheetId="8">#REF!</definedName>
    <definedName name="locali" localSheetId="4">#REF!</definedName>
    <definedName name="locali">#REF!</definedName>
    <definedName name="LUIS" localSheetId="10">#REF!</definedName>
    <definedName name="LUIS" localSheetId="11">#REF!</definedName>
    <definedName name="LUIS" localSheetId="8">#REF!</definedName>
    <definedName name="LUIS" localSheetId="4">#REF!</definedName>
    <definedName name="LUIS">#REF!</definedName>
    <definedName name="LUISJUAN" localSheetId="10">#REF!</definedName>
    <definedName name="LUISJUAN" localSheetId="11">#REF!</definedName>
    <definedName name="LUISJUAN" localSheetId="4">#REF!</definedName>
    <definedName name="LUISJUAN">#REF!</definedName>
    <definedName name="lusi" localSheetId="10">#REF!</definedName>
    <definedName name="lusi" localSheetId="11">#REF!</definedName>
    <definedName name="lusi" localSheetId="4">#REF!</definedName>
    <definedName name="lusi">#REF!</definedName>
    <definedName name="MATRIZ.D" localSheetId="10">#REF!</definedName>
    <definedName name="MATRIZ.D" localSheetId="11">#REF!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0">'[19]EXTRACCIÓN (PARAFINADA)'!#REF!</definedName>
    <definedName name="MATRIZ.E" localSheetId="11">'[19]EXTRACCIÓN (PARAFINADA)'!#REF!</definedName>
    <definedName name="MATRIZ.E" localSheetId="7">'[19]EXTRACCIÓN (PARAFINADA)'!#REF!</definedName>
    <definedName name="MATRIZ.E" localSheetId="4">'[19]EXTRACCIÓN (PARAFINADA)'!#REF!</definedName>
    <definedName name="MATRIZ.E" localSheetId="5">'[19]EXTRACCIÓN (PARAFINADA)'!#REF!</definedName>
    <definedName name="MATRIZ.E">'[19]EXTRACCIÓN (PARAFINADA)'!#REF!</definedName>
    <definedName name="MATRIZ.F" localSheetId="9">#REF!</definedName>
    <definedName name="MATRIZ.F" localSheetId="10">#REF!</definedName>
    <definedName name="MATRIZ.F" localSheetId="11">#REF!</definedName>
    <definedName name="MATRIZ.F" localSheetId="8">#REF!</definedName>
    <definedName name="MATRIZ.F" localSheetId="4">#REF!</definedName>
    <definedName name="MATRIZ.F">#REF!</definedName>
    <definedName name="MAURICIO" localSheetId="10">#REF!</definedName>
    <definedName name="MAURICIO" localSheetId="11">#REF!</definedName>
    <definedName name="MAURICIO" localSheetId="8">#REF!</definedName>
    <definedName name="MAURICIO" localSheetId="4">#REF!</definedName>
    <definedName name="MAURICIO">#REF!</definedName>
    <definedName name="msdmsdn" localSheetId="10">#REF!</definedName>
    <definedName name="msdmsdn" localSheetId="11">#REF!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10">#REF!</definedName>
    <definedName name="muestra" localSheetId="11">#REF!</definedName>
    <definedName name="muestra" localSheetId="8">#REF!</definedName>
    <definedName name="muestra" localSheetId="4">#REF!</definedName>
    <definedName name="muestra">#REF!</definedName>
    <definedName name="MuestraNo" localSheetId="10">#REF!</definedName>
    <definedName name="MuestraNo" localSheetId="11">#REF!</definedName>
    <definedName name="MuestraNo" localSheetId="8">#REF!</definedName>
    <definedName name="MuestraNo" localSheetId="4">#REF!</definedName>
    <definedName name="MuestraNo">#REF!</definedName>
    <definedName name="NLL">"Rectángulo 9"</definedName>
    <definedName name="nnnnnn">[21]Lista!$B$17:$B$37</definedName>
    <definedName name="NORMA" localSheetId="9">#REF!</definedName>
    <definedName name="NORMA" localSheetId="10">#REF!</definedName>
    <definedName name="NORMA" localSheetId="11">#REF!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0">#REF!</definedName>
    <definedName name="NORMAS" localSheetId="11">#REF!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0">#REF!</definedName>
    <definedName name="NOTAS" localSheetId="11">#REF!</definedName>
    <definedName name="NOTAS" localSheetId="4">#REF!</definedName>
    <definedName name="NOTAS">#REF!</definedName>
    <definedName name="ÑÑ" localSheetId="10">#REF!</definedName>
    <definedName name="ÑÑ" localSheetId="11">#REF!</definedName>
    <definedName name="ÑÑ" localSheetId="4">#REF!</definedName>
    <definedName name="ÑÑ">#REF!</definedName>
    <definedName name="ÑÑÑ" localSheetId="10">#REF!</definedName>
    <definedName name="ÑÑÑ" localSheetId="11">#REF!</definedName>
    <definedName name="ÑÑÑ" localSheetId="4">#REF!</definedName>
    <definedName name="ÑÑÑ">#REF!</definedName>
    <definedName name="obra" localSheetId="1">[2]DATOS!$B$1:$B$65536</definedName>
    <definedName name="obra">[1]DATOS!$B$1:$B$65536</definedName>
    <definedName name="observaciones" localSheetId="10">#REF!</definedName>
    <definedName name="observaciones" localSheetId="11">#REF!</definedName>
    <definedName name="observaciones" localSheetId="8">#REF!</definedName>
    <definedName name="observaciones" localSheetId="4">#REF!</definedName>
    <definedName name="observaciones">#REF!</definedName>
    <definedName name="P" localSheetId="10">#REF!</definedName>
    <definedName name="P" localSheetId="11">#REF!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0">#REF!</definedName>
    <definedName name="perf" localSheetId="11">#REF!</definedName>
    <definedName name="perf" localSheetId="4">#REF!</definedName>
    <definedName name="perf">#REF!</definedName>
    <definedName name="perfil" localSheetId="10">#REF!</definedName>
    <definedName name="perfil" localSheetId="11">#REF!</definedName>
    <definedName name="perfil" localSheetId="4">#REF!</definedName>
    <definedName name="perfil">#REF!</definedName>
    <definedName name="Peso1A" localSheetId="10">#REF!</definedName>
    <definedName name="Peso1A" localSheetId="11">#REF!</definedName>
    <definedName name="Peso1A" localSheetId="4">#REF!</definedName>
    <definedName name="Peso1A">#REF!</definedName>
    <definedName name="Peso2A" localSheetId="10">#REF!</definedName>
    <definedName name="Peso2A" localSheetId="11">#REF!</definedName>
    <definedName name="Peso2A" localSheetId="4">#REF!</definedName>
    <definedName name="Peso2A">#REF!</definedName>
    <definedName name="Peso3" localSheetId="10">#REF!</definedName>
    <definedName name="Peso3" localSheetId="11">#REF!</definedName>
    <definedName name="Peso3" localSheetId="4">#REF!</definedName>
    <definedName name="Peso3">#REF!</definedName>
    <definedName name="Peso4" localSheetId="10">#REF!</definedName>
    <definedName name="Peso4" localSheetId="11">#REF!</definedName>
    <definedName name="Peso4" localSheetId="4">#REF!</definedName>
    <definedName name="Peso4">#REF!</definedName>
    <definedName name="Pesoagua2" localSheetId="10">#REF!</definedName>
    <definedName name="Pesoagua2" localSheetId="11">#REF!</definedName>
    <definedName name="Pesoagua2" localSheetId="4">#REF!</definedName>
    <definedName name="Pesoagua2">#REF!</definedName>
    <definedName name="Pesoagua3" localSheetId="10">#REF!</definedName>
    <definedName name="Pesoagua3" localSheetId="11">#REF!</definedName>
    <definedName name="Pesoagua3" localSheetId="4">#REF!</definedName>
    <definedName name="Pesoagua3">#REF!</definedName>
    <definedName name="PesoAire" localSheetId="10">#REF!</definedName>
    <definedName name="PesoAire" localSheetId="11">#REF!</definedName>
    <definedName name="PesoAire" localSheetId="4">#REF!</definedName>
    <definedName name="PesoAire">#REF!</definedName>
    <definedName name="PesoAire2" localSheetId="10">#REF!</definedName>
    <definedName name="PesoAire2" localSheetId="11">#REF!</definedName>
    <definedName name="PesoAire2" localSheetId="4">#REF!</definedName>
    <definedName name="PesoAire2">#REF!</definedName>
    <definedName name="Pesoaire3" localSheetId="10">#REF!</definedName>
    <definedName name="Pesoaire3" localSheetId="11">#REF!</definedName>
    <definedName name="Pesoaire3" localSheetId="4">#REF!</definedName>
    <definedName name="Pesoaire3">#REF!</definedName>
    <definedName name="Pesoenagua" localSheetId="10">#REF!</definedName>
    <definedName name="Pesoenagua" localSheetId="11">#REF!</definedName>
    <definedName name="Pesoenagua" localSheetId="4">#REF!</definedName>
    <definedName name="Pesoenagua">#REF!</definedName>
    <definedName name="Pesoparaf3" localSheetId="10">#REF!</definedName>
    <definedName name="Pesoparaf3" localSheetId="11">#REF!</definedName>
    <definedName name="Pesoparaf3" localSheetId="4">#REF!</definedName>
    <definedName name="Pesoparaf3">#REF!</definedName>
    <definedName name="Pesoparafinada" localSheetId="10">#REF!</definedName>
    <definedName name="Pesoparafinada" localSheetId="11">#REF!</definedName>
    <definedName name="Pesoparafinada" localSheetId="4">#REF!</definedName>
    <definedName name="Pesoparafinada">#REF!</definedName>
    <definedName name="PesoParf2" localSheetId="10">#REF!</definedName>
    <definedName name="PesoParf2" localSheetId="11">#REF!</definedName>
    <definedName name="PesoParf2" localSheetId="4">#REF!</definedName>
    <definedName name="PesoParf2">#REF!</definedName>
    <definedName name="PESORETCF1" localSheetId="10">#REF!</definedName>
    <definedName name="PESORETCF1" localSheetId="11">#REF!</definedName>
    <definedName name="PESORETCF1" localSheetId="4">#REF!</definedName>
    <definedName name="PESORETCF1">#REF!</definedName>
    <definedName name="PESORETCF2" localSheetId="10">#REF!</definedName>
    <definedName name="PESORETCF2" localSheetId="11">#REF!</definedName>
    <definedName name="PESORETCF2" localSheetId="4">#REF!</definedName>
    <definedName name="PESORETCF2">#REF!</definedName>
    <definedName name="PESORETCF3" localSheetId="10">#REF!</definedName>
    <definedName name="PESORETCF3" localSheetId="11">#REF!</definedName>
    <definedName name="PESORETCF3" localSheetId="4">#REF!</definedName>
    <definedName name="PESORETCF3">#REF!</definedName>
    <definedName name="plano" localSheetId="10">#REF!</definedName>
    <definedName name="plano" localSheetId="11">#REF!</definedName>
    <definedName name="plano" localSheetId="4">#REF!</definedName>
    <definedName name="plano">#REF!</definedName>
    <definedName name="planta" localSheetId="10">#REF!</definedName>
    <definedName name="planta" localSheetId="11">#REF!</definedName>
    <definedName name="planta" localSheetId="4">#REF!</definedName>
    <definedName name="planta">#REF!</definedName>
    <definedName name="porcentaje_aditivo" localSheetId="10">#REF!</definedName>
    <definedName name="porcentaje_aditivo" localSheetId="11">#REF!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0">#REF!</definedName>
    <definedName name="porcentaje_finos" localSheetId="11">#REF!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0">#REF!</definedName>
    <definedName name="porcentaje_gruesos" localSheetId="11">#REF!</definedName>
    <definedName name="porcentaje_gruesos" localSheetId="4">#REF!</definedName>
    <definedName name="porcentaje_gruesos" localSheetId="5">#REF!</definedName>
    <definedName name="porcentaje_gruesos">#REF!</definedName>
    <definedName name="PPP" localSheetId="10">#REF!</definedName>
    <definedName name="PPP" localSheetId="11">#REF!</definedName>
    <definedName name="PPP" localSheetId="4">#REF!</definedName>
    <definedName name="PPP">#REF!</definedName>
    <definedName name="PPPP" localSheetId="10">#REF!</definedName>
    <definedName name="PPPP" localSheetId="11">#REF!</definedName>
    <definedName name="PPPP" localSheetId="4">#REF!</definedName>
    <definedName name="PPPP">#REF!</definedName>
    <definedName name="PPPPP" localSheetId="10">#REF!</definedName>
    <definedName name="PPPPP" localSheetId="11">#REF!</definedName>
    <definedName name="PPPPP" localSheetId="4">#REF!</definedName>
    <definedName name="PPPPP">#REF!</definedName>
    <definedName name="PR" localSheetId="10">#REF!</definedName>
    <definedName name="PR" localSheetId="11">#REF!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10">#REF!</definedName>
    <definedName name="Proceso" localSheetId="11">#REF!</definedName>
    <definedName name="Proceso" localSheetId="8">#REF!</definedName>
    <definedName name="Proceso" localSheetId="4">#REF!</definedName>
    <definedName name="Proceso" localSheetId="5">#REF!</definedName>
    <definedName name="Proceso">#REF!</definedName>
    <definedName name="Procesos" localSheetId="10">#REF!</definedName>
    <definedName name="Procesos" localSheetId="11">#REF!</definedName>
    <definedName name="Procesos" localSheetId="8">#REF!</definedName>
    <definedName name="Procesos" localSheetId="4">#REF!</definedName>
    <definedName name="Procesos" localSheetId="5">#REF!</definedName>
    <definedName name="Procesos">#REF!</definedName>
    <definedName name="propiedades" localSheetId="10">#REF!</definedName>
    <definedName name="propiedades" localSheetId="11">#REF!</definedName>
    <definedName name="propiedades" localSheetId="8">#REF!</definedName>
    <definedName name="propiedades" localSheetId="4">#REF!</definedName>
    <definedName name="propiedades" localSheetId="5">#REF!</definedName>
    <definedName name="propiedades">#REF!</definedName>
    <definedName name="proporciones" localSheetId="10">#REF!</definedName>
    <definedName name="proporciones" localSheetId="11">#REF!</definedName>
    <definedName name="proporciones" localSheetId="4">#REF!</definedName>
    <definedName name="proporciones" localSheetId="5">#REF!</definedName>
    <definedName name="proporciones">#REF!</definedName>
    <definedName name="proporciones_volumen" localSheetId="10">#REF!</definedName>
    <definedName name="proporciones_volumen" localSheetId="11">#REF!</definedName>
    <definedName name="proporciones_volumen" localSheetId="4">#REF!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10">#REF!</definedName>
    <definedName name="reg" localSheetId="11">#REF!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10">#REF!</definedName>
    <definedName name="reteido38" localSheetId="11">#REF!</definedName>
    <definedName name="reteido38" localSheetId="8">#REF!</definedName>
    <definedName name="reteido38" localSheetId="4">#REF!</definedName>
    <definedName name="reteido38">#REF!</definedName>
    <definedName name="reteido4" localSheetId="10">#REF!</definedName>
    <definedName name="reteido4" localSheetId="11">#REF!</definedName>
    <definedName name="reteido4" localSheetId="8">#REF!</definedName>
    <definedName name="reteido4" localSheetId="4">#REF!</definedName>
    <definedName name="reteido4">#REF!</definedName>
    <definedName name="Retenido1" localSheetId="10">#REF!</definedName>
    <definedName name="Retenido1" localSheetId="11">#REF!</definedName>
    <definedName name="Retenido1" localSheetId="8">#REF!</definedName>
    <definedName name="Retenido1" localSheetId="4">#REF!</definedName>
    <definedName name="Retenido1">#REF!</definedName>
    <definedName name="Retenido10" localSheetId="10">#REF!</definedName>
    <definedName name="Retenido10" localSheetId="11">#REF!</definedName>
    <definedName name="Retenido10" localSheetId="4">#REF!</definedName>
    <definedName name="Retenido10">#REF!</definedName>
    <definedName name="Retenido100" localSheetId="10">#REF!</definedName>
    <definedName name="Retenido100" localSheetId="11">#REF!</definedName>
    <definedName name="Retenido100" localSheetId="4">#REF!</definedName>
    <definedName name="Retenido100">#REF!</definedName>
    <definedName name="retenido112" localSheetId="10">#REF!</definedName>
    <definedName name="retenido112" localSheetId="11">#REF!</definedName>
    <definedName name="retenido112" localSheetId="4">#REF!</definedName>
    <definedName name="retenido112">#REF!</definedName>
    <definedName name="retenido12" localSheetId="10">#REF!</definedName>
    <definedName name="retenido12" localSheetId="11">#REF!</definedName>
    <definedName name="retenido12" localSheetId="4">#REF!</definedName>
    <definedName name="retenido12">#REF!</definedName>
    <definedName name="Retenido200" localSheetId="10">#REF!</definedName>
    <definedName name="Retenido200" localSheetId="11">#REF!</definedName>
    <definedName name="Retenido200" localSheetId="4">#REF!</definedName>
    <definedName name="Retenido200">#REF!</definedName>
    <definedName name="Retenido30" localSheetId="10">#REF!</definedName>
    <definedName name="Retenido30" localSheetId="11">#REF!</definedName>
    <definedName name="Retenido30" localSheetId="4">#REF!</definedName>
    <definedName name="Retenido30">#REF!</definedName>
    <definedName name="Retenido34" localSheetId="10">#REF!</definedName>
    <definedName name="Retenido34" localSheetId="11">#REF!</definedName>
    <definedName name="Retenido34" localSheetId="4">#REF!</definedName>
    <definedName name="Retenido34">#REF!</definedName>
    <definedName name="retenido38" localSheetId="10">#REF!</definedName>
    <definedName name="retenido38" localSheetId="11">#REF!</definedName>
    <definedName name="retenido38" localSheetId="4">#REF!</definedName>
    <definedName name="retenido38">#REF!</definedName>
    <definedName name="Retenido38." localSheetId="10">#REF!</definedName>
    <definedName name="Retenido38." localSheetId="11">#REF!</definedName>
    <definedName name="Retenido38." localSheetId="4">#REF!</definedName>
    <definedName name="Retenido38.">#REF!</definedName>
    <definedName name="retenido4" localSheetId="10">#REF!</definedName>
    <definedName name="retenido4" localSheetId="11">#REF!</definedName>
    <definedName name="retenido4" localSheetId="4">#REF!</definedName>
    <definedName name="retenido4">#REF!</definedName>
    <definedName name="retenido40" localSheetId="10">#REF!</definedName>
    <definedName name="retenido40" localSheetId="11">#REF!</definedName>
    <definedName name="retenido40" localSheetId="4">#REF!</definedName>
    <definedName name="retenido40">#REF!</definedName>
    <definedName name="Retenido50" localSheetId="10">#REF!</definedName>
    <definedName name="Retenido50" localSheetId="11">#REF!</definedName>
    <definedName name="Retenido50" localSheetId="4">#REF!</definedName>
    <definedName name="Retenido50">#REF!</definedName>
    <definedName name="Retenido8" localSheetId="10">#REF!</definedName>
    <definedName name="Retenido8" localSheetId="11">#REF!</definedName>
    <definedName name="Retenido8" localSheetId="4">#REF!</definedName>
    <definedName name="Retenido8">#REF!</definedName>
    <definedName name="Retenido80" localSheetId="10">#REF!</definedName>
    <definedName name="Retenido80" localSheetId="11">#REF!</definedName>
    <definedName name="Retenido80" localSheetId="4">#REF!</definedName>
    <definedName name="Retenido80">#REF!</definedName>
    <definedName name="RF" localSheetId="1">[2]DATOS!#REF!</definedName>
    <definedName name="RF" localSheetId="10">[1]DATOS!#REF!</definedName>
    <definedName name="RF" localSheetId="11">[1]DATOS!#REF!</definedName>
    <definedName name="RF" localSheetId="4">[1]DATOS!#REF!</definedName>
    <definedName name="RF" localSheetId="5">[1]DATOS!#REF!</definedName>
    <definedName name="RF">[1]DATOS!#REF!</definedName>
    <definedName name="RICE" localSheetId="10">#REF!</definedName>
    <definedName name="RICE" localSheetId="11">#REF!</definedName>
    <definedName name="RICE" localSheetId="8">#REF!</definedName>
    <definedName name="RICE" localSheetId="4">#REF!</definedName>
    <definedName name="RICE">#REF!</definedName>
    <definedName name="Roughness_Processed_BTAVCICD1" localSheetId="10">#REF!</definedName>
    <definedName name="Roughness_Processed_BTAVCICD1" localSheetId="11">#REF!</definedName>
    <definedName name="Roughness_Processed_BTAVCICD1" localSheetId="8">#REF!</definedName>
    <definedName name="Roughness_Processed_BTAVCICD1" localSheetId="4">#REF!</definedName>
    <definedName name="Roughness_Processed_BTAVCICD1">#REF!</definedName>
    <definedName name="s4o" localSheetId="9">#REF!</definedName>
    <definedName name="s4o" localSheetId="10">#REF!</definedName>
    <definedName name="s4o" localSheetId="11">#REF!</definedName>
    <definedName name="s4o" localSheetId="8">#REF!</definedName>
    <definedName name="s4o" localSheetId="7">#REF!</definedName>
    <definedName name="s4o" localSheetId="4">#REF!</definedName>
    <definedName name="s4o">#REF!</definedName>
    <definedName name="sdsd">[22]Lista!$B$4:$B$12</definedName>
    <definedName name="sjdjhfdggf" localSheetId="9">#REF!</definedName>
    <definedName name="sjdjhfdggf" localSheetId="10">#REF!</definedName>
    <definedName name="sjdjhfdggf" localSheetId="11">#REF!</definedName>
    <definedName name="sjdjhfdggf" localSheetId="8">#REF!</definedName>
    <definedName name="sjdjhfdggf" localSheetId="4">#REF!</definedName>
    <definedName name="sjdjhfdggf">#REF!</definedName>
    <definedName name="slskjsjs" localSheetId="10">#REF!</definedName>
    <definedName name="slskjsjs" localSheetId="11">#REF!</definedName>
    <definedName name="slskjsjs" localSheetId="8">#REF!</definedName>
    <definedName name="slskjsjs" localSheetId="4">#REF!</definedName>
    <definedName name="slskjsjs">#REF!</definedName>
    <definedName name="smi" localSheetId="10">#REF!</definedName>
    <definedName name="smi" localSheetId="11">#REF!</definedName>
    <definedName name="smi" localSheetId="8">#REF!</definedName>
    <definedName name="smi" localSheetId="4">#REF!</definedName>
    <definedName name="smi">#REF!</definedName>
    <definedName name="sojo" localSheetId="10">#REF!</definedName>
    <definedName name="sojo" localSheetId="11">#REF!</definedName>
    <definedName name="sojo" localSheetId="4">#REF!</definedName>
    <definedName name="sojo">#REF!</definedName>
    <definedName name="SOLI" localSheetId="10">#REF!</definedName>
    <definedName name="SOLI" localSheetId="11">#REF!</definedName>
    <definedName name="SOLI" localSheetId="4">#REF!</definedName>
    <definedName name="SOLI">#REF!</definedName>
    <definedName name="sososo" localSheetId="10">#REF!</definedName>
    <definedName name="sososo" localSheetId="11">#REF!</definedName>
    <definedName name="sososo" localSheetId="4">#REF!</definedName>
    <definedName name="sososo">#REF!</definedName>
    <definedName name="ssdd">[22]Lista!$B$23:$B$43</definedName>
    <definedName name="SUELO">[23]Hoja1!$B$3:$B$5</definedName>
    <definedName name="sumatoria" localSheetId="9">#REF!</definedName>
    <definedName name="sumatoria" localSheetId="10">#REF!</definedName>
    <definedName name="sumatoria" localSheetId="11">#REF!</definedName>
    <definedName name="sumatoria" localSheetId="8">#REF!</definedName>
    <definedName name="sumatoria" localSheetId="4">#REF!</definedName>
    <definedName name="sumatoria">#REF!</definedName>
    <definedName name="tamaño_maximo" localSheetId="10">#REF!</definedName>
    <definedName name="tamaño_maximo" localSheetId="11">#REF!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0">#REF!</definedName>
    <definedName name="TAMICES" localSheetId="11">#REF!</definedName>
    <definedName name="TAMICES" localSheetId="4">#REF!</definedName>
    <definedName name="TAMICES">#REF!</definedName>
    <definedName name="TER">[8]Hoja2!$C$5:$C$7</definedName>
    <definedName name="TipoDeDocumento" localSheetId="9">#REF!</definedName>
    <definedName name="TipoDeDocumento" localSheetId="10">#REF!</definedName>
    <definedName name="TipoDeDocumento" localSheetId="11">#REF!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9">#REF!</definedName>
    <definedName name="TipoDocumento" localSheetId="10">#REF!</definedName>
    <definedName name="TipoDocumento" localSheetId="11">#REF!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 fotográfico ambiental UF1y3'!$A:$L,'Reg fotográfico ambiental UF1y3'!$1:$3</definedName>
    <definedName name="_xlnm.Print_Titles" localSheetId="10">'Reg fotográfico ambiental UF2,1'!$A:$L,'Reg fotográfico ambiental UF2,1'!$1:$3</definedName>
    <definedName name="_xlnm.Print_Titles" localSheetId="11">'Reg fotográfico ambiental UF4'!$A:$L,'Reg fotográfico ambiental UF4'!$1:$3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10">#REF!</definedName>
    <definedName name="TT" localSheetId="11">#REF!</definedName>
    <definedName name="TT" localSheetId="8">#REF!</definedName>
    <definedName name="TT" localSheetId="4">#REF!</definedName>
    <definedName name="TT">#REF!</definedName>
    <definedName name="UIY" localSheetId="10">#REF!</definedName>
    <definedName name="UIY" localSheetId="11">#REF!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10">#REF!</definedName>
    <definedName name="Volumen" localSheetId="11">#REF!</definedName>
    <definedName name="Volumen" localSheetId="8">#REF!</definedName>
    <definedName name="Volumen" localSheetId="4">#REF!</definedName>
    <definedName name="Volumen">#REF!</definedName>
    <definedName name="VOLUMEN1" localSheetId="10">#REF!</definedName>
    <definedName name="VOLUMEN1" localSheetId="11">#REF!</definedName>
    <definedName name="VOLUMEN1" localSheetId="8">#REF!</definedName>
    <definedName name="VOLUMEN1" localSheetId="4">#REF!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10">[1]DATOS!#REF!</definedName>
    <definedName name="yipitin" localSheetId="11">[1]DATOS!#REF!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0">[1]DATOS!#REF!</definedName>
    <definedName name="Yipo" localSheetId="11">[1]DATOS!#REF!</definedName>
    <definedName name="Yipo" localSheetId="8">[1]DATOS!#REF!</definedName>
    <definedName name="Yipo" localSheetId="7">[1]DATOS!#REF!</definedName>
    <definedName name="Yipo" localSheetId="4">[1]DATOS!#REF!</definedName>
    <definedName name="Yipo">[1]DATOS!#REF!</definedName>
  </definedNames>
  <calcPr calcId="181029"/>
</workbook>
</file>

<file path=xl/calcChain.xml><?xml version="1.0" encoding="utf-8"?>
<calcChain xmlns="http://schemas.openxmlformats.org/spreadsheetml/2006/main">
  <c r="O301" i="640" l="1"/>
  <c r="Q301" i="640" s="1"/>
  <c r="O300" i="640"/>
  <c r="Q300" i="640" s="1"/>
  <c r="O299" i="640"/>
  <c r="Q299" i="640" s="1"/>
  <c r="N294" i="640"/>
  <c r="O293" i="640"/>
  <c r="Q293" i="640" s="1"/>
  <c r="O292" i="640"/>
  <c r="Q292" i="640" s="1"/>
  <c r="O291" i="640"/>
  <c r="Q291" i="640" s="1"/>
  <c r="O288" i="640"/>
  <c r="Q288" i="640" s="1"/>
  <c r="O287" i="640"/>
  <c r="O286" i="640"/>
  <c r="O285" i="640"/>
  <c r="Q285" i="640" s="1"/>
  <c r="O284" i="640"/>
  <c r="Q284" i="640" s="1"/>
  <c r="O283" i="640"/>
  <c r="Q283" i="640" s="1"/>
  <c r="O282" i="640"/>
  <c r="Q282" i="640" s="1"/>
  <c r="O281" i="640"/>
  <c r="Q281" i="640" s="1"/>
  <c r="O280" i="640"/>
  <c r="Q280" i="640" s="1"/>
  <c r="O279" i="640"/>
  <c r="Q279" i="640" s="1"/>
  <c r="O278" i="640"/>
  <c r="Q278" i="640" s="1"/>
  <c r="O277" i="640"/>
  <c r="Q277" i="640" s="1"/>
  <c r="O276" i="640"/>
  <c r="Q276" i="640" s="1"/>
  <c r="O275" i="640"/>
  <c r="Q275" i="640" s="1"/>
  <c r="O274" i="640"/>
  <c r="Q274" i="640" s="1"/>
  <c r="O273" i="640"/>
  <c r="Q273" i="640" s="1"/>
  <c r="G273" i="640"/>
  <c r="Q272" i="640"/>
  <c r="O272" i="640"/>
  <c r="Q271" i="640"/>
  <c r="O271" i="640"/>
  <c r="Q270" i="640"/>
  <c r="O270" i="640"/>
  <c r="O269" i="640"/>
  <c r="G269" i="640"/>
  <c r="G294" i="640" s="1"/>
  <c r="O268" i="640"/>
  <c r="Q268" i="640" s="1"/>
  <c r="O257" i="640"/>
  <c r="Q257" i="640" s="1"/>
  <c r="N250" i="640"/>
  <c r="R249" i="640"/>
  <c r="N249" i="640"/>
  <c r="G249" i="640"/>
  <c r="O248" i="640"/>
  <c r="Q248" i="640" s="1"/>
  <c r="Q249" i="640" s="1"/>
  <c r="S249" i="640" s="1"/>
  <c r="O247" i="640"/>
  <c r="Q246" i="640"/>
  <c r="O246" i="640"/>
  <c r="R243" i="640"/>
  <c r="R250" i="640" s="1"/>
  <c r="N243" i="640"/>
  <c r="G243" i="640"/>
  <c r="G250" i="640" s="1"/>
  <c r="O240" i="640"/>
  <c r="Q240" i="640" s="1"/>
  <c r="O239" i="640"/>
  <c r="Q239" i="640" s="1"/>
  <c r="O238" i="640"/>
  <c r="Q238" i="640" s="1"/>
  <c r="O237" i="640"/>
  <c r="Q237" i="640" s="1"/>
  <c r="O236" i="640"/>
  <c r="Q236" i="640" s="1"/>
  <c r="O235" i="640"/>
  <c r="Q235" i="640" s="1"/>
  <c r="O234" i="640"/>
  <c r="Q234" i="640" s="1"/>
  <c r="O233" i="640"/>
  <c r="G233" i="640"/>
  <c r="Q233" i="640" s="1"/>
  <c r="Q232" i="640"/>
  <c r="O232" i="640"/>
  <c r="Q231" i="640"/>
  <c r="O231" i="640"/>
  <c r="Q230" i="640"/>
  <c r="O230" i="640"/>
  <c r="Q229" i="640"/>
  <c r="O229" i="640"/>
  <c r="Q228" i="640"/>
  <c r="O228" i="640"/>
  <c r="Q227" i="640"/>
  <c r="O227" i="640"/>
  <c r="Q226" i="640"/>
  <c r="O226" i="640"/>
  <c r="Q225" i="640"/>
  <c r="O225" i="640"/>
  <c r="Q224" i="640"/>
  <c r="O224" i="640"/>
  <c r="Q223" i="640"/>
  <c r="O223" i="640"/>
  <c r="Q222" i="640"/>
  <c r="O222" i="640"/>
  <c r="Q221" i="640"/>
  <c r="O221" i="640"/>
  <c r="Q220" i="640"/>
  <c r="O220" i="640"/>
  <c r="Q219" i="640"/>
  <c r="O219" i="640"/>
  <c r="Q218" i="640"/>
  <c r="O218" i="640"/>
  <c r="Q217" i="640"/>
  <c r="O217" i="640"/>
  <c r="Q216" i="640"/>
  <c r="O216" i="640"/>
  <c r="Q215" i="640"/>
  <c r="O215" i="640"/>
  <c r="Q214" i="640"/>
  <c r="O214" i="640"/>
  <c r="Q213" i="640"/>
  <c r="O213" i="640"/>
  <c r="Q212" i="640"/>
  <c r="O212" i="640"/>
  <c r="Q211" i="640"/>
  <c r="O211" i="640"/>
  <c r="Q210" i="640"/>
  <c r="O210" i="640"/>
  <c r="Q209" i="640"/>
  <c r="O209" i="640"/>
  <c r="Q208" i="640"/>
  <c r="O208" i="640"/>
  <c r="Q207" i="640"/>
  <c r="O207" i="640"/>
  <c r="Q206" i="640"/>
  <c r="O206" i="640"/>
  <c r="Q205" i="640"/>
  <c r="O205" i="640"/>
  <c r="Q204" i="640"/>
  <c r="O204" i="640"/>
  <c r="Q203" i="640"/>
  <c r="O203" i="640"/>
  <c r="Q202" i="640"/>
  <c r="O202" i="640"/>
  <c r="Q196" i="640"/>
  <c r="O196" i="640"/>
  <c r="Q195" i="640"/>
  <c r="O195" i="640"/>
  <c r="Q194" i="640"/>
  <c r="O194" i="640"/>
  <c r="Q193" i="640"/>
  <c r="O193" i="640"/>
  <c r="Q192" i="640"/>
  <c r="O192" i="640"/>
  <c r="N192" i="640"/>
  <c r="O191" i="640"/>
  <c r="Q191" i="640" s="1"/>
  <c r="O190" i="640"/>
  <c r="G190" i="640"/>
  <c r="Q190" i="640" s="1"/>
  <c r="Q189" i="640"/>
  <c r="O189" i="640"/>
  <c r="Q188" i="640"/>
  <c r="O188" i="640"/>
  <c r="Q187" i="640"/>
  <c r="O187" i="640"/>
  <c r="Q186" i="640"/>
  <c r="O186" i="640"/>
  <c r="Q185" i="640"/>
  <c r="O185" i="640"/>
  <c r="Q184" i="640"/>
  <c r="O184" i="640"/>
  <c r="Q183" i="640"/>
  <c r="O183" i="640"/>
  <c r="Q182" i="640"/>
  <c r="O182" i="640"/>
  <c r="Q177" i="640"/>
  <c r="O177" i="640"/>
  <c r="Q176" i="640"/>
  <c r="O176" i="640"/>
  <c r="Q175" i="640"/>
  <c r="O175" i="640"/>
  <c r="Q174" i="640"/>
  <c r="O174" i="640"/>
  <c r="Q173" i="640"/>
  <c r="O173" i="640"/>
  <c r="Q172" i="640"/>
  <c r="O172" i="640"/>
  <c r="Q171" i="640"/>
  <c r="O171" i="640"/>
  <c r="Q170" i="640"/>
  <c r="O170" i="640"/>
  <c r="Q169" i="640"/>
  <c r="O169" i="640"/>
  <c r="Q162" i="640"/>
  <c r="O162" i="640"/>
  <c r="Q161" i="640"/>
  <c r="O161" i="640"/>
  <c r="Q160" i="640"/>
  <c r="O160" i="640"/>
  <c r="Q159" i="640"/>
  <c r="O159" i="640"/>
  <c r="Q158" i="640"/>
  <c r="O158" i="640"/>
  <c r="Q157" i="640"/>
  <c r="O157" i="640"/>
  <c r="O156" i="640"/>
  <c r="O155" i="640"/>
  <c r="Q155" i="640" s="1"/>
  <c r="O154" i="640"/>
  <c r="Q154" i="640" s="1"/>
  <c r="O153" i="640"/>
  <c r="Q153" i="640" s="1"/>
  <c r="O152" i="640"/>
  <c r="Q152" i="640" s="1"/>
  <c r="O151" i="640"/>
  <c r="Q151" i="640" s="1"/>
  <c r="O147" i="640"/>
  <c r="Q147" i="640" s="1"/>
  <c r="O146" i="640"/>
  <c r="Q146" i="640" s="1"/>
  <c r="O145" i="640"/>
  <c r="Q145" i="640" s="1"/>
  <c r="O144" i="640"/>
  <c r="Q144" i="640" s="1"/>
  <c r="O143" i="640"/>
  <c r="Q143" i="640" s="1"/>
  <c r="O142" i="640"/>
  <c r="Q142" i="640" s="1"/>
  <c r="O141" i="640"/>
  <c r="Q141" i="640" s="1"/>
  <c r="O140" i="640"/>
  <c r="Q140" i="640" s="1"/>
  <c r="O139" i="640"/>
  <c r="Q139" i="640" s="1"/>
  <c r="O138" i="640"/>
  <c r="Q138" i="640" s="1"/>
  <c r="O137" i="640"/>
  <c r="Q137" i="640" s="1"/>
  <c r="O136" i="640"/>
  <c r="G136" i="640"/>
  <c r="Q136" i="640" s="1"/>
  <c r="Q135" i="640"/>
  <c r="O135" i="640"/>
  <c r="Q134" i="640"/>
  <c r="O134" i="640"/>
  <c r="Q133" i="640"/>
  <c r="O133" i="640"/>
  <c r="Q132" i="640"/>
  <c r="O132" i="640"/>
  <c r="Q131" i="640"/>
  <c r="O131" i="640"/>
  <c r="Q130" i="640"/>
  <c r="O130" i="640"/>
  <c r="Q129" i="640"/>
  <c r="O129" i="640"/>
  <c r="Q128" i="640"/>
  <c r="O128" i="640"/>
  <c r="Q127" i="640"/>
  <c r="O127" i="640"/>
  <c r="Q126" i="640"/>
  <c r="O126" i="640"/>
  <c r="Q125" i="640"/>
  <c r="O125" i="640"/>
  <c r="Q124" i="640"/>
  <c r="O124" i="640"/>
  <c r="Q123" i="640"/>
  <c r="O123" i="640"/>
  <c r="Q122" i="640"/>
  <c r="O122" i="640"/>
  <c r="Q121" i="640"/>
  <c r="O121" i="640"/>
  <c r="Q120" i="640"/>
  <c r="O120" i="640"/>
  <c r="Q119" i="640"/>
  <c r="O119" i="640"/>
  <c r="Q113" i="640"/>
  <c r="O113" i="640"/>
  <c r="Q112" i="640"/>
  <c r="O112" i="640"/>
  <c r="G111" i="640"/>
  <c r="G114" i="640" s="1"/>
  <c r="Q110" i="640"/>
  <c r="O110" i="640"/>
  <c r="O109" i="640"/>
  <c r="Q109" i="640" s="1"/>
  <c r="Q108" i="640"/>
  <c r="O108" i="640"/>
  <c r="O107" i="640"/>
  <c r="Q107" i="640" s="1"/>
  <c r="Q106" i="640"/>
  <c r="O106" i="640"/>
  <c r="O105" i="640"/>
  <c r="Q105" i="640" s="1"/>
  <c r="Q104" i="640"/>
  <c r="O104" i="640"/>
  <c r="O103" i="640"/>
  <c r="Q103" i="640" s="1"/>
  <c r="Q102" i="640"/>
  <c r="O102" i="640"/>
  <c r="O101" i="640"/>
  <c r="Q101" i="640" s="1"/>
  <c r="Q100" i="640"/>
  <c r="O100" i="640"/>
  <c r="O99" i="640"/>
  <c r="Q99" i="640" s="1"/>
  <c r="Q98" i="640"/>
  <c r="O98" i="640"/>
  <c r="O97" i="640"/>
  <c r="Q97" i="640" s="1"/>
  <c r="Q96" i="640"/>
  <c r="O96" i="640"/>
  <c r="O95" i="640"/>
  <c r="Q95" i="640" s="1"/>
  <c r="Q94" i="640"/>
  <c r="O94" i="640"/>
  <c r="O93" i="640"/>
  <c r="Q93" i="640" s="1"/>
  <c r="Q92" i="640"/>
  <c r="O92" i="640"/>
  <c r="O91" i="640"/>
  <c r="Q91" i="640" s="1"/>
  <c r="Q90" i="640"/>
  <c r="O90" i="640"/>
  <c r="O89" i="640"/>
  <c r="Q89" i="640" s="1"/>
  <c r="Q88" i="640"/>
  <c r="O88" i="640"/>
  <c r="O87" i="640"/>
  <c r="Q87" i="640" s="1"/>
  <c r="Q86" i="640"/>
  <c r="O86" i="640"/>
  <c r="O85" i="640"/>
  <c r="Q85" i="640" s="1"/>
  <c r="Q84" i="640"/>
  <c r="O84" i="640"/>
  <c r="O83" i="640"/>
  <c r="Q83" i="640" s="1"/>
  <c r="Q82" i="640"/>
  <c r="O82" i="640"/>
  <c r="O81" i="640"/>
  <c r="Q81" i="640" s="1"/>
  <c r="Q80" i="640"/>
  <c r="O80" i="640"/>
  <c r="O79" i="640"/>
  <c r="Q79" i="640" s="1"/>
  <c r="Q78" i="640"/>
  <c r="O78" i="640"/>
  <c r="O77" i="640"/>
  <c r="Q77" i="640" s="1"/>
  <c r="Q76" i="640"/>
  <c r="O76" i="640"/>
  <c r="O75" i="640"/>
  <c r="Q75" i="640" s="1"/>
  <c r="Q74" i="640"/>
  <c r="O74" i="640"/>
  <c r="O73" i="640"/>
  <c r="Q73" i="640" s="1"/>
  <c r="Q72" i="640"/>
  <c r="O72" i="640"/>
  <c r="O71" i="640"/>
  <c r="Q71" i="640" s="1"/>
  <c r="Q70" i="640"/>
  <c r="O70" i="640"/>
  <c r="O69" i="640"/>
  <c r="Q69" i="640" s="1"/>
  <c r="Q68" i="640"/>
  <c r="O68" i="640"/>
  <c r="O67" i="640"/>
  <c r="Q67" i="640" s="1"/>
  <c r="Q66" i="640"/>
  <c r="O66" i="640"/>
  <c r="O65" i="640"/>
  <c r="Q65" i="640" s="1"/>
  <c r="Q64" i="640"/>
  <c r="O64" i="640"/>
  <c r="O63" i="640"/>
  <c r="Q63" i="640" s="1"/>
  <c r="Q62" i="640"/>
  <c r="O62" i="640"/>
  <c r="O61" i="640"/>
  <c r="Q61" i="640" s="1"/>
  <c r="Q60" i="640"/>
  <c r="O60" i="640"/>
  <c r="O59" i="640"/>
  <c r="Q59" i="640" s="1"/>
  <c r="Q58" i="640"/>
  <c r="O58" i="640"/>
  <c r="O57" i="640"/>
  <c r="Q57" i="640" s="1"/>
  <c r="Q56" i="640"/>
  <c r="O56" i="640"/>
  <c r="O55" i="640"/>
  <c r="Q55" i="640" s="1"/>
  <c r="Q54" i="640"/>
  <c r="O54" i="640"/>
  <c r="O53" i="640"/>
  <c r="Q53" i="640" s="1"/>
  <c r="Q52" i="640"/>
  <c r="O52" i="640"/>
  <c r="O51" i="640"/>
  <c r="Q51" i="640" s="1"/>
  <c r="Q50" i="640"/>
  <c r="O50" i="640"/>
  <c r="O49" i="640"/>
  <c r="Q49" i="640" s="1"/>
  <c r="Q48" i="640"/>
  <c r="O48" i="640"/>
  <c r="O47" i="640"/>
  <c r="Q47" i="640" s="1"/>
  <c r="Q46" i="640"/>
  <c r="O46" i="640"/>
  <c r="O45" i="640"/>
  <c r="Q45" i="640" s="1"/>
  <c r="Q44" i="640"/>
  <c r="O44" i="640"/>
  <c r="O43" i="640"/>
  <c r="Q43" i="640" s="1"/>
  <c r="Q42" i="640"/>
  <c r="O42" i="640"/>
  <c r="O41" i="640"/>
  <c r="Q41" i="640" s="1"/>
  <c r="Q40" i="640"/>
  <c r="O40" i="640"/>
  <c r="O39" i="640"/>
  <c r="Q39" i="640" s="1"/>
  <c r="Q38" i="640"/>
  <c r="O38" i="640"/>
  <c r="O37" i="640"/>
  <c r="Q37" i="640" s="1"/>
  <c r="Q36" i="640"/>
  <c r="O36" i="640"/>
  <c r="O35" i="640"/>
  <c r="Q35" i="640" s="1"/>
  <c r="Q34" i="640"/>
  <c r="O34" i="640"/>
  <c r="O33" i="640"/>
  <c r="Q33" i="640" s="1"/>
  <c r="Q32" i="640"/>
  <c r="O32" i="640"/>
  <c r="O31" i="640"/>
  <c r="Q31" i="640" s="1"/>
  <c r="Q30" i="640"/>
  <c r="O30" i="640"/>
  <c r="O29" i="640"/>
  <c r="Q29" i="640" s="1"/>
  <c r="Q28" i="640"/>
  <c r="O28" i="640"/>
  <c r="O27" i="640"/>
  <c r="Q27" i="640" s="1"/>
  <c r="Q26" i="640"/>
  <c r="O26" i="640"/>
  <c r="O25" i="640"/>
  <c r="Q25" i="640" s="1"/>
  <c r="Q24" i="640"/>
  <c r="O24" i="640"/>
  <c r="O23" i="640"/>
  <c r="Q23" i="640" s="1"/>
  <c r="Q22" i="640"/>
  <c r="O22" i="640"/>
  <c r="O21" i="640"/>
  <c r="Q21" i="640" s="1"/>
  <c r="Q20" i="640"/>
  <c r="O20" i="640"/>
  <c r="O19" i="640"/>
  <c r="Q19" i="640" s="1"/>
  <c r="Q18" i="640"/>
  <c r="O18" i="640"/>
  <c r="O17" i="640"/>
  <c r="Q17" i="640" s="1"/>
  <c r="Q16" i="640"/>
  <c r="O16" i="640"/>
  <c r="O15" i="640"/>
  <c r="Q15" i="640" s="1"/>
  <c r="Q111" i="640" s="1"/>
  <c r="Q114" i="640" s="1"/>
  <c r="N14" i="640"/>
  <c r="Q243" i="640" l="1"/>
  <c r="Q269" i="640"/>
  <c r="Q294" i="640" s="1"/>
  <c r="S294" i="640" s="1"/>
  <c r="S243" i="640" l="1"/>
  <c r="Q250" i="640"/>
  <c r="S250" i="640" s="1"/>
  <c r="Q56" i="846" l="1"/>
  <c r="Q55" i="846"/>
  <c r="P54" i="846"/>
  <c r="O54" i="846"/>
  <c r="N54" i="846"/>
  <c r="Q53" i="846"/>
  <c r="P53" i="846"/>
  <c r="Q52" i="846"/>
  <c r="P51" i="846"/>
  <c r="O51" i="846"/>
  <c r="N51" i="846"/>
  <c r="M51" i="846"/>
  <c r="Q51" i="846" s="1"/>
  <c r="Q50" i="846"/>
  <c r="Q49" i="846"/>
  <c r="P48" i="846"/>
  <c r="O48" i="846"/>
  <c r="N48" i="846"/>
  <c r="M48" i="846"/>
  <c r="Q48" i="846" s="1"/>
  <c r="Q47" i="846"/>
  <c r="Q46" i="846"/>
  <c r="O45" i="846"/>
  <c r="N45" i="846"/>
  <c r="M45" i="846"/>
  <c r="Q45" i="846" s="1"/>
  <c r="Q44" i="846"/>
  <c r="Q43" i="846"/>
  <c r="O42" i="846"/>
  <c r="N42" i="846"/>
  <c r="M42" i="846"/>
  <c r="Q42" i="846" s="1"/>
  <c r="G42" i="846"/>
  <c r="Q41" i="846"/>
  <c r="Q40" i="846"/>
  <c r="G40" i="846"/>
  <c r="O39" i="846"/>
  <c r="N39" i="846"/>
  <c r="M39" i="846"/>
  <c r="M54" i="846" s="1"/>
  <c r="Q54" i="846" s="1"/>
  <c r="G39" i="846"/>
  <c r="Q38" i="846"/>
  <c r="G38" i="846"/>
  <c r="Q37" i="846"/>
  <c r="G37" i="846"/>
  <c r="Q36" i="846"/>
  <c r="O36" i="846"/>
  <c r="N36" i="846"/>
  <c r="M36" i="846"/>
  <c r="G36" i="846"/>
  <c r="O35" i="846"/>
  <c r="Q35" i="846" s="1"/>
  <c r="G35" i="846"/>
  <c r="Q34" i="846"/>
  <c r="O34" i="846"/>
  <c r="G34" i="846"/>
  <c r="P33" i="846"/>
  <c r="O33" i="846"/>
  <c r="N33" i="846"/>
  <c r="M33" i="846"/>
  <c r="Q33" i="846" s="1"/>
  <c r="G33" i="846"/>
  <c r="O32" i="846"/>
  <c r="N32" i="846"/>
  <c r="M32" i="846"/>
  <c r="Q32" i="846" s="1"/>
  <c r="G32" i="846"/>
  <c r="O31" i="846"/>
  <c r="N31" i="846"/>
  <c r="Q31" i="846" s="1"/>
  <c r="G31" i="846"/>
  <c r="G30" i="846"/>
  <c r="Q29" i="846"/>
  <c r="G29" i="846"/>
  <c r="Q28" i="846"/>
  <c r="G28" i="846"/>
  <c r="O27" i="846"/>
  <c r="M27" i="846"/>
  <c r="G27" i="846"/>
  <c r="Q26" i="846"/>
  <c r="G26" i="846"/>
  <c r="Q25" i="846"/>
  <c r="G25" i="846"/>
  <c r="P24" i="846"/>
  <c r="P30" i="846" s="1"/>
  <c r="O24" i="846"/>
  <c r="Q24" i="846" s="1"/>
  <c r="N24" i="846"/>
  <c r="N30" i="846" s="1"/>
  <c r="M24" i="846"/>
  <c r="M30" i="846" s="1"/>
  <c r="G24" i="846"/>
  <c r="O23" i="846"/>
  <c r="M23" i="846"/>
  <c r="G23" i="846"/>
  <c r="O22" i="846"/>
  <c r="G22" i="846"/>
  <c r="P21" i="846"/>
  <c r="P27" i="846" s="1"/>
  <c r="O21" i="846"/>
  <c r="N21" i="846"/>
  <c r="N27" i="846" s="1"/>
  <c r="M21" i="846"/>
  <c r="Q21" i="846" s="1"/>
  <c r="G21" i="846"/>
  <c r="Q20" i="846"/>
  <c r="G20" i="846"/>
  <c r="Q19" i="846"/>
  <c r="G19" i="846"/>
  <c r="P18" i="846"/>
  <c r="O18" i="846"/>
  <c r="N18" i="846"/>
  <c r="M18" i="846"/>
  <c r="Q18" i="846" s="1"/>
  <c r="G18" i="846"/>
  <c r="Q17" i="846"/>
  <c r="G17" i="846"/>
  <c r="Q16" i="846"/>
  <c r="G16" i="846"/>
  <c r="P15" i="846"/>
  <c r="O15" i="846"/>
  <c r="N15" i="846"/>
  <c r="M15" i="846"/>
  <c r="Q15" i="846" s="1"/>
  <c r="G15" i="846"/>
  <c r="P14" i="846"/>
  <c r="P23" i="846" s="1"/>
  <c r="N14" i="846"/>
  <c r="N23" i="846" s="1"/>
  <c r="M14" i="846"/>
  <c r="Q14" i="846" s="1"/>
  <c r="G14" i="846"/>
  <c r="P13" i="846"/>
  <c r="P22" i="846" s="1"/>
  <c r="N13" i="846"/>
  <c r="N22" i="846" s="1"/>
  <c r="M13" i="846"/>
  <c r="G13" i="846"/>
  <c r="Q12" i="846"/>
  <c r="G12" i="846"/>
  <c r="E12" i="846"/>
  <c r="D12" i="846"/>
  <c r="E11" i="846"/>
  <c r="D11" i="846"/>
  <c r="G11" i="846" s="1"/>
  <c r="G10" i="846"/>
  <c r="Q22" i="846" l="1"/>
  <c r="Q23" i="846"/>
  <c r="Q27" i="846"/>
  <c r="Q39" i="846"/>
  <c r="O30" i="846"/>
  <c r="Q30" i="846" s="1"/>
  <c r="Q13" i="846"/>
  <c r="F272" i="316"/>
  <c r="J272" i="316" l="1"/>
  <c r="E157" i="316"/>
  <c r="G144" i="316" s="1"/>
  <c r="F200" i="316"/>
  <c r="J200" i="316" s="1"/>
  <c r="E252" i="316"/>
  <c r="I252" i="316" s="1"/>
  <c r="G149" i="316"/>
  <c r="J285" i="316"/>
  <c r="E275" i="316"/>
  <c r="C275" i="316"/>
  <c r="D255" i="316"/>
  <c r="B255" i="316"/>
  <c r="J237" i="316"/>
  <c r="E203" i="316"/>
  <c r="C203" i="316"/>
  <c r="D160" i="316"/>
  <c r="B160" i="316"/>
  <c r="K151" i="316"/>
  <c r="E151" i="316"/>
  <c r="G275" i="316"/>
  <c r="H149" i="316"/>
  <c r="K148" i="316"/>
  <c r="H148" i="316"/>
  <c r="G148" i="316"/>
  <c r="K147" i="316"/>
  <c r="F255" i="316" s="1"/>
  <c r="H147" i="316"/>
  <c r="K146" i="316"/>
  <c r="G240" i="316" s="1"/>
  <c r="H240" i="316" s="1"/>
  <c r="H146" i="316"/>
  <c r="G146" i="316"/>
  <c r="K145" i="316"/>
  <c r="G203" i="316" s="1"/>
  <c r="H145" i="316"/>
  <c r="K144" i="316"/>
  <c r="F160" i="316" s="1"/>
  <c r="H144" i="316"/>
  <c r="H151" i="316" l="1"/>
  <c r="G145" i="316"/>
  <c r="I157" i="316"/>
  <c r="G147" i="316"/>
  <c r="G151" i="316" l="1"/>
</calcChain>
</file>

<file path=xl/sharedStrings.xml><?xml version="1.0" encoding="utf-8"?>
<sst xmlns="http://schemas.openxmlformats.org/spreadsheetml/2006/main" count="2733" uniqueCount="1243">
  <si>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</si>
  <si>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</si>
  <si>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</si>
  <si>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</si>
  <si>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</si>
  <si>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</si>
  <si>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</si>
  <si>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</si>
  <si>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</si>
  <si>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</si>
  <si>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</si>
  <si>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</si>
  <si>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</si>
  <si>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</si>
  <si>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</si>
  <si>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</si>
  <si>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</si>
  <si>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</si>
  <si>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</si>
  <si>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</si>
  <si>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</si>
  <si>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</si>
  <si>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</si>
  <si>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</si>
  <si>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</si>
  <si>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</si>
  <si>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</si>
  <si>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</si>
  <si>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</si>
  <si>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</si>
  <si>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</si>
  <si>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</si>
  <si>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</si>
  <si>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</si>
  <si>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</si>
  <si>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</si>
  <si>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</si>
  <si>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</si>
  <si>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</si>
  <si>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</si>
  <si>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</si>
  <si>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</si>
  <si>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</si>
  <si>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</si>
  <si>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</si>
  <si>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</si>
  <si>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</si>
  <si>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</si>
  <si>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</si>
  <si>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</si>
  <si>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</si>
  <si>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</si>
  <si>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</si>
  <si>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</si>
  <si>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</si>
  <si>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</si>
  <si>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</si>
  <si>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</si>
  <si>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</si>
  <si>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</si>
  <si>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</si>
  <si>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</si>
  <si>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</si>
  <si>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</si>
  <si>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</si>
  <si>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</si>
  <si>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</si>
  <si>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</si>
  <si>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</si>
  <si>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</si>
  <si>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</si>
  <si>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</si>
  <si>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</si>
  <si>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</si>
  <si>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</si>
  <si>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</si>
  <si>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</si>
  <si>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</si>
  <si>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</si>
  <si>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</si>
  <si>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</si>
  <si>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</si>
  <si>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</si>
  <si>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</si>
  <si>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</si>
  <si>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</si>
  <si>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</si>
  <si>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</si>
  <si>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</si>
  <si>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</si>
  <si>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</si>
  <si>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</si>
  <si>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</si>
  <si>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</si>
  <si>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</si>
  <si>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</si>
  <si>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</si>
  <si>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</si>
  <si>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</si>
  <si>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</si>
  <si>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</si>
  <si>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</si>
  <si>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</si>
  <si>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</si>
  <si>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</si>
  <si>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</si>
  <si>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</si>
  <si>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</si>
  <si>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</si>
  <si>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</si>
  <si>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</si>
  <si>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</si>
  <si>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</si>
  <si>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</si>
  <si>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</si>
  <si>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</si>
  <si>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</si>
  <si>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</si>
  <si>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</si>
  <si>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</si>
  <si>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</si>
  <si>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</si>
  <si>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</si>
  <si>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</si>
  <si>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</si>
  <si>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</si>
  <si>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</si>
  <si>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 xml:space="preserve">REHABILITACIÓN UF2.2, REHABILITACIÓN UF4.2 Y MEJORAMIENTO UF 1 Y UF2.1 </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</si>
  <si>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</si>
  <si>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</si>
  <si>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</si>
  <si>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</si>
  <si>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</si>
  <si>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</si>
  <si>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</si>
  <si>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</si>
  <si>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</si>
  <si>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</si>
  <si>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</si>
  <si>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</si>
  <si>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</si>
  <si>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</si>
  <si>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</si>
  <si>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</si>
  <si>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</si>
  <si>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</si>
  <si>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</si>
  <si>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</si>
  <si>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</si>
  <si>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</si>
  <si>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</si>
  <si>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</si>
  <si>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</si>
  <si>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</si>
  <si>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</si>
  <si>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</si>
  <si>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</si>
  <si>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</si>
  <si>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</si>
  <si>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</si>
  <si>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</si>
  <si>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</si>
  <si>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</si>
  <si>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</si>
  <si>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</si>
  <si>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</si>
  <si>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</si>
  <si>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</si>
  <si>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</si>
  <si>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</si>
  <si>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</si>
  <si>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</si>
  <si>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</si>
  <si>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</si>
  <si>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</si>
  <si>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</si>
  <si>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</si>
  <si>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</si>
  <si>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</si>
  <si>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</si>
  <si>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</si>
  <si>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</si>
  <si>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</si>
  <si>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</si>
  <si>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</si>
  <si>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</si>
  <si>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</si>
  <si>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</si>
  <si>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</si>
  <si>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</si>
  <si>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</si>
  <si>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</si>
  <si>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</si>
  <si>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</si>
  <si>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</si>
  <si>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</si>
  <si>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</si>
  <si>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</si>
  <si>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</si>
  <si>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</si>
  <si>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</si>
  <si>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</si>
  <si>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</si>
  <si>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</si>
  <si>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</si>
  <si>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</si>
  <si>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</si>
  <si>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</si>
  <si>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</si>
  <si>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</si>
  <si>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</si>
  <si>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</si>
  <si>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</si>
  <si>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</si>
  <si>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</si>
  <si>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</si>
  <si>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</si>
  <si>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</si>
  <si>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</si>
  <si>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</si>
  <si>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</si>
  <si>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</si>
  <si>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</si>
  <si>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</si>
  <si>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</si>
  <si>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</si>
  <si>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</si>
  <si>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</si>
  <si>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</si>
  <si>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</si>
  <si>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</si>
  <si>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</si>
  <si>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</si>
  <si>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</si>
  <si>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</si>
  <si>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</si>
  <si>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</si>
  <si>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</si>
  <si>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6 de septiembre-2017</t>
  </si>
  <si>
    <t>AGOSTO-2017</t>
  </si>
  <si>
    <t>Giro 17</t>
  </si>
  <si>
    <t>9 de octubre-2017</t>
  </si>
  <si>
    <t>septiembre-2017</t>
  </si>
  <si>
    <t>Giro 18</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</si>
  <si>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</si>
  <si>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</si>
  <si>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</si>
  <si>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</si>
  <si>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</si>
  <si>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</si>
  <si>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</si>
  <si>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</si>
  <si>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</si>
  <si>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</si>
  <si>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</si>
  <si>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</si>
  <si>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</si>
  <si>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</si>
  <si>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</si>
  <si>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</si>
  <si>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</si>
  <si>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</si>
  <si>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</si>
  <si>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</si>
  <si>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</si>
  <si>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</si>
  <si>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</si>
  <si>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</si>
  <si>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</si>
  <si>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enero-29-2016</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</si>
  <si>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</si>
  <si>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</si>
  <si>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</si>
  <si>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</si>
  <si>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</si>
  <si>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</si>
  <si>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</si>
  <si>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</si>
  <si>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</si>
  <si>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</si>
  <si>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</si>
  <si>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</si>
  <si>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</si>
  <si>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</si>
  <si>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</si>
  <si>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</si>
  <si>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</si>
  <si>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</si>
  <si>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</si>
  <si>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</si>
  <si>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</si>
  <si>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</si>
  <si>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</si>
  <si>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</si>
  <si>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</si>
  <si>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</si>
  <si>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</si>
  <si>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</si>
  <si>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</si>
  <si>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</si>
  <si>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</si>
  <si>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</si>
  <si>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</si>
  <si>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</si>
  <si>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</si>
  <si>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</si>
  <si>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</si>
  <si>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</si>
  <si>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</si>
  <si>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</si>
  <si>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</si>
  <si>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</si>
  <si>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</si>
  <si>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</si>
  <si>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</si>
  <si>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</si>
  <si>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</si>
  <si>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03/12/2017 y 11 de dic-2017</t>
  </si>
  <si>
    <t>incumplido por fecha</t>
  </si>
  <si>
    <t>9 y 10 de enero de 2018</t>
  </si>
  <si>
    <t>enero-2018</t>
  </si>
  <si>
    <t>feb-2018</t>
  </si>
  <si>
    <t>Giro 19</t>
  </si>
  <si>
    <t>Giro 20</t>
  </si>
  <si>
    <t>Giro 21</t>
  </si>
  <si>
    <t>Giro 22</t>
  </si>
  <si>
    <t>Giro 23</t>
  </si>
  <si>
    <t>REGISTRO FOTOGRÁFICO</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</si>
  <si>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</si>
  <si>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</si>
  <si>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</si>
  <si>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</si>
  <si>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</si>
  <si>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</si>
  <si>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</si>
  <si>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</si>
  <si>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</si>
  <si>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</si>
  <si>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</si>
  <si>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</si>
  <si>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</si>
  <si>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</si>
  <si>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</si>
  <si>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</si>
  <si>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</si>
  <si>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</si>
  <si>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</si>
  <si>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</si>
  <si>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</si>
  <si>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</si>
  <si>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Ficha Social aprobada</t>
  </si>
  <si>
    <t>Ficha Social no aprobada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</si>
  <si>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</si>
  <si>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</si>
  <si>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</si>
  <si>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</si>
  <si>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</si>
  <si>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</si>
  <si>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</si>
  <si>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</si>
  <si>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</si>
  <si>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</si>
  <si>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</si>
  <si>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</si>
  <si>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</si>
  <si>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</si>
  <si>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</si>
  <si>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</si>
  <si>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</si>
  <si>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</si>
  <si>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</si>
  <si>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</si>
  <si>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</si>
  <si>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</si>
  <si>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</si>
  <si>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</si>
  <si>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</si>
  <si>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</si>
  <si>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</si>
  <si>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</si>
  <si>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</si>
  <si>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</si>
  <si>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</si>
  <si>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</si>
  <si>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</si>
  <si>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</si>
  <si>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</si>
  <si>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</si>
  <si>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</si>
  <si>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</si>
  <si>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</si>
  <si>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</si>
  <si>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</si>
  <si>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</si>
  <si>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</si>
  <si>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</si>
  <si>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</si>
  <si>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</si>
  <si>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</si>
  <si>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</si>
  <si>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</si>
  <si>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</si>
  <si>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</si>
  <si>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</si>
  <si>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</si>
  <si>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</si>
  <si>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octub- 11-2018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</si>
  <si>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</si>
  <si>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</si>
  <si>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</si>
  <si>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</si>
  <si>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</si>
  <si>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</si>
  <si>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</si>
  <si>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</si>
  <si>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</si>
  <si>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</si>
  <si>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</si>
  <si>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</si>
  <si>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soporte contractual</t>
  </si>
  <si>
    <t>MASC</t>
  </si>
  <si>
    <t>nov-2018</t>
  </si>
  <si>
    <t>Aporte de Dic-2018</t>
  </si>
  <si>
    <t>aporte enero -30-2019</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</si>
  <si>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</si>
  <si>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</si>
  <si>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</si>
  <si>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</si>
  <si>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</si>
  <si>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</si>
  <si>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</si>
  <si>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</si>
  <si>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</si>
  <si>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</si>
  <si>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</si>
  <si>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</si>
  <si>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</si>
  <si>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</si>
  <si>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</si>
  <si>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</si>
  <si>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</si>
  <si>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</si>
  <si>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</si>
  <si>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</si>
  <si>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</si>
  <si>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</si>
  <si>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</si>
  <si>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</si>
  <si>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</si>
  <si>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</si>
  <si>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</si>
  <si>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</si>
  <si>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</si>
  <si>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</si>
  <si>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</si>
  <si>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</si>
  <si>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</si>
  <si>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</si>
  <si>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</si>
  <si>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</si>
  <si>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</si>
  <si>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</si>
  <si>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</si>
  <si>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</si>
  <si>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</si>
  <si>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</si>
  <si>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</si>
  <si>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</si>
  <si>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</si>
  <si>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</si>
  <si>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</si>
  <si>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</si>
  <si>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</si>
  <si>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</si>
  <si>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</si>
  <si>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</si>
  <si>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</si>
  <si>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</si>
  <si>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</si>
  <si>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</si>
  <si>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</si>
  <si>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</si>
  <si>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</si>
  <si>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</si>
  <si>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</si>
  <si>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</si>
  <si>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</si>
  <si>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</si>
  <si>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</si>
  <si>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</si>
  <si>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</si>
  <si>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</si>
  <si>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</si>
  <si>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</si>
  <si>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</si>
  <si>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</si>
  <si>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</si>
  <si>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</si>
  <si>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</si>
  <si>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</si>
  <si>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</si>
  <si>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</si>
  <si>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</si>
  <si>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</si>
  <si>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</si>
  <si>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</si>
  <si>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</si>
  <si>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</si>
  <si>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</si>
  <si>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</si>
  <si>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</si>
  <si>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</si>
  <si>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</si>
  <si>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</si>
  <si>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</si>
  <si>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</si>
  <si>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</si>
  <si>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</si>
  <si>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</si>
  <si>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</si>
  <si>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</si>
  <si>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</si>
  <si>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</si>
  <si>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</si>
  <si>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</si>
  <si>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</si>
  <si>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</si>
  <si>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</si>
  <si>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</si>
  <si>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</si>
  <si>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</si>
  <si>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</si>
  <si>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</si>
  <si>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</si>
  <si>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</si>
  <si>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</si>
  <si>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</si>
  <si>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</si>
  <si>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</si>
  <si>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</si>
  <si>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</si>
  <si>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</si>
  <si>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</si>
  <si>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</si>
  <si>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</si>
  <si>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</si>
  <si>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</si>
  <si>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</si>
  <si>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</si>
  <si>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</si>
  <si>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</si>
  <si>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</si>
  <si>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</si>
  <si>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</si>
  <si>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</si>
  <si>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</si>
  <si>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</si>
  <si>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</si>
  <si>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</si>
  <si>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</si>
  <si>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</si>
  <si>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</si>
  <si>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</si>
  <si>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</si>
  <si>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</si>
  <si>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10 de octubre 2019</t>
  </si>
  <si>
    <t>Cumplió los fondeos los esta realizando anticipadamente</t>
  </si>
  <si>
    <t>Aporte anual 2019</t>
  </si>
  <si>
    <t xml:space="preserve">El presupuesto actualizado de redes húmedas obtiene el concepto de NO objeción. </t>
  </si>
  <si>
    <t>Sep-2019</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</si>
  <si>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</si>
  <si>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</si>
  <si>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t>Dic-2019</t>
  </si>
  <si>
    <t>E</t>
  </si>
  <si>
    <t xml:space="preserve">                                                            TOTAL APORTES EQUITY</t>
  </si>
  <si>
    <t>P</t>
  </si>
  <si>
    <t>IS</t>
  </si>
  <si>
    <t>SC</t>
  </si>
  <si>
    <t>CA</t>
  </si>
  <si>
    <t>R</t>
  </si>
  <si>
    <t>VF</t>
  </si>
  <si>
    <t>APORTE 2019</t>
  </si>
  <si>
    <t>NOV/2019</t>
  </si>
  <si>
    <t>Cumplido</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</si>
  <si>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</si>
  <si>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</si>
  <si>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</si>
  <si>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t xml:space="preserve">Observaciones: </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</si>
  <si>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</si>
  <si>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</si>
  <si>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</si>
  <si>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</si>
  <si>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</si>
  <si>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</si>
  <si>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</si>
  <si>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</si>
  <si>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Traslado de redes Húmedas UF1 y UF3</t>
  </si>
  <si>
    <t>FECHA APROBACIÓN</t>
  </si>
  <si>
    <t>31 ENERO DE 2020</t>
  </si>
  <si>
    <t>PK 0+160</t>
  </si>
  <si>
    <t>PK 3+300</t>
  </si>
  <si>
    <t>PK 11+700 Zona del retorno # 1</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</si>
  <si>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</si>
  <si>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</si>
  <si>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ACTIVIDADES CRÍTICAS SEGÚN ANEXO #1 DE MAR 1, POR LA CUARENTENA DEL COVID-19</t>
  </si>
  <si>
    <t>PK 24+300 CD - Box # 106</t>
  </si>
  <si>
    <t>Trabajos mecánicos para encoles y encausamiento, a fin de evitar inundación - Sitio Piedras Verdes</t>
  </si>
  <si>
    <t>Unidad Funcional 4,1 - Rehabilitación Sector 4.1 Venecia - Peñalisa (Salgar) 8,8 KM</t>
  </si>
  <si>
    <t>Acopio y trasiego de material de descombro traído de los portales del nuevo túnel.</t>
  </si>
  <si>
    <t>PK 0+700</t>
  </si>
  <si>
    <t>o CCO del TUNEL</t>
  </si>
  <si>
    <t>MOVIMIENTO TIERRA o MATERIAL DE DESCOMBRO</t>
  </si>
  <si>
    <t>TEMAS DE CONTROL EN EL PERIODO PUENTES</t>
  </si>
  <si>
    <t>FOTO 3</t>
  </si>
  <si>
    <t>FOTO 4</t>
  </si>
  <si>
    <t>FOTO 5</t>
  </si>
  <si>
    <t>FOTO 6</t>
  </si>
  <si>
    <t xml:space="preserve">Acopio de material de rezaga, portal Santafe. </t>
  </si>
  <si>
    <t>PK 9+200</t>
  </si>
  <si>
    <t>PK 17+300</t>
  </si>
  <si>
    <t>PK 18+800</t>
  </si>
  <si>
    <t>PK 24+150</t>
  </si>
  <si>
    <t>PK 25+050</t>
  </si>
  <si>
    <t>PK 28+800</t>
  </si>
  <si>
    <t>UF-1.0</t>
  </si>
  <si>
    <t>UF-2.1</t>
  </si>
  <si>
    <t>UF-3.0</t>
  </si>
  <si>
    <t>Puente PK21+220 UF2.1. Vista panorámica. Infraestructura terminada</t>
  </si>
  <si>
    <t>31  ENERO DE 2020</t>
  </si>
  <si>
    <t>6'0%</t>
  </si>
  <si>
    <t>PK 24+400/700 CD</t>
  </si>
  <si>
    <t>Retorno #2</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</si>
  <si>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</si>
  <si>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</si>
  <si>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</si>
  <si>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</si>
  <si>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</si>
  <si>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</si>
  <si>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</si>
  <si>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</si>
  <si>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</si>
  <si>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</si>
  <si>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</si>
  <si>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 xml:space="preserve">Talud en rehabilitación </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</si>
  <si>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</si>
  <si>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</si>
  <si>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</si>
  <si>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</si>
  <si>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</si>
  <si>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Programa 1. Atención al usuario.</t>
  </si>
  <si>
    <t>Redes de drenajes superficiales, paisajismo, revegetalización etc.</t>
  </si>
  <si>
    <t>PK 22+430/480 CI</t>
  </si>
  <si>
    <t>Puente PK 0+930 UF 1. Acabados de defensas tipo New Jersey, ambos costados.</t>
  </si>
  <si>
    <t>,</t>
  </si>
  <si>
    <t>PK 5+720</t>
  </si>
  <si>
    <t xml:space="preserve">PK 14+700 </t>
  </si>
  <si>
    <t>PK 18+000</t>
  </si>
  <si>
    <t>Zona anexa al retorno # 1</t>
  </si>
  <si>
    <t>PK 22+000</t>
  </si>
  <si>
    <t>PK 27+000</t>
  </si>
  <si>
    <t xml:space="preserve">PK9+580 - UF3.1D - Excavación a partir del punto de entronque, galería peatonal N°1. Túnel en funcionamiento. </t>
  </si>
  <si>
    <t xml:space="preserve">PK10+074 - UF3.1D - Excavación a partir del punto de entronque, galería vehicular N°1. Túnel en funcionamiento. </t>
  </si>
  <si>
    <t xml:space="preserve">PK10+545 - UF3.1D - Excavación a partir del punto de entronque, galería peatonal N°2. Túnel en funcionamiento. </t>
  </si>
  <si>
    <t xml:space="preserve">PK11+054 - UF3.1D - Excavación a partir del punto de entronque, galería peatonal N°3. Túnel en funcionamiento. </t>
  </si>
  <si>
    <t xml:space="preserve">PK12+024 - UF3.1D - Excavación a partir del punto de entronque, galería peatonal N°4. Túnel en funcionamiento. </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</si>
  <si>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</si>
  <si>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Frente Inactivo.</t>
    </r>
    <r>
      <rPr>
        <sz val="11"/>
        <color theme="1"/>
        <rFont val="Arial"/>
        <family val="2"/>
      </rPr>
      <t xml:space="preserve">
Se construye losa en concreto reforzado para la unión entre los puentes PK8+705 y PK8+800.</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</si>
  <si>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</si>
  <si>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t>Puente PK 0+930 UF 1. Vista panorámica Puente construido.</t>
  </si>
  <si>
    <t>Puente PK 1+440 UF 1-  Vista panorámica Puente construido.</t>
  </si>
  <si>
    <t>Puente PK 17+205 UF 1- Vista panorámica avance construcción Puente.</t>
  </si>
  <si>
    <t>ACTIVIDADES CRÍTICAS SEGÚN ANEXO #1 DE MAR 1 POR LA CUARENTENA DEL COVID-19</t>
  </si>
  <si>
    <t>Drenajes longitudinales</t>
  </si>
  <si>
    <t>Cortes en taludes, perfilados - Granulares  -  CI</t>
  </si>
  <si>
    <t xml:space="preserve">PK 15+300 </t>
  </si>
  <si>
    <t>Cortes / Llenos / Curado de granulares  -  CD</t>
  </si>
  <si>
    <t>PK 14+900</t>
  </si>
  <si>
    <t>ODT # 063 - CD</t>
  </si>
  <si>
    <t>PK 29+400</t>
  </si>
  <si>
    <t>Puente PK 17+205 UF 1- Vista panorámica avance construcción Puente. Infraestructura terminada.</t>
  </si>
  <si>
    <t xml:space="preserve">PK11+544 - UF3.1D - Excavación a partir del punto de entronque, galería vehicular N°2. Túnel en funcionamiento. </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</si>
  <si>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</si>
  <si>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</si>
  <si>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</si>
  <si>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</si>
  <si>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</si>
  <si>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</si>
  <si>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</si>
  <si>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PK 7+800/900</t>
  </si>
  <si>
    <t>PK 15+400</t>
  </si>
  <si>
    <t>Ampliación Puente 3 La Cola UF1</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</si>
  <si>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</si>
  <si>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</si>
  <si>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</si>
  <si>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</si>
  <si>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</si>
  <si>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PK 1+050</t>
  </si>
  <si>
    <t>PK 1+500</t>
  </si>
  <si>
    <t>Aplicación de granulares y capa asfáltica intermedia - CI</t>
  </si>
  <si>
    <t>Muro # 037 - TA</t>
  </si>
  <si>
    <t>Muro # 072 - HA</t>
  </si>
  <si>
    <t>Lleno estructural - CI</t>
  </si>
  <si>
    <t>Corte talud (perfilación) - CD</t>
  </si>
  <si>
    <t>Inactivo. 
Se fundieron muros del disipador con su bajante para el canal de drenaje perimetral. Se fundió también el disipador intermedio con cuneta que descarga en canal perimetral.</t>
  </si>
  <si>
    <t>PK 20+650</t>
  </si>
  <si>
    <t>Colocación de capa asfáltica MSC-25 + Construcción canal perimetral - CD</t>
  </si>
  <si>
    <t>PK 0+480</t>
  </si>
  <si>
    <t>SEGURIDAD VIAL</t>
  </si>
  <si>
    <t>PK 0+950</t>
  </si>
  <si>
    <t>Aplicación de capa asfáltica - Drenajes</t>
  </si>
  <si>
    <t>PK 10+750</t>
  </si>
  <si>
    <t>PK 19+200  CD</t>
  </si>
  <si>
    <t>PK 18+400  CI</t>
  </si>
  <si>
    <t>Lleno y compactación - CD
Sector Villa del Marques / Sindelhato</t>
  </si>
  <si>
    <t>TRABAJOS FINALIZADOS EL 29 DE MAYO DEL 2020</t>
  </si>
  <si>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</si>
  <si>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Instalación acero de refuerzo losa de aproximación Estribo 2 y se funde.</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</si>
  <si>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Frente Inactivo.</t>
    </r>
  </si>
  <si>
    <t>Puente PK 0+160 UF 1- Defensa tipo New Jersey terminadas.</t>
  </si>
  <si>
    <t xml:space="preserve">PK12+485 - UF3.1D - Excavación a partir del punto de entronque, galería peatonal N°5. Túnel en funcionamiento. </t>
  </si>
  <si>
    <t xml:space="preserve">PK12+905 - UF3.1D - Excavación a partir del punto de entronque, galería vehicular N°3. Túnel en funcionamiento. </t>
  </si>
  <si>
    <t>REUNIONES/ACTIVIDADES</t>
  </si>
  <si>
    <t xml:space="preserve">Retorno vial, La Aldea. </t>
  </si>
  <si>
    <t>PK 16+300</t>
  </si>
  <si>
    <t>ZODME 10A</t>
  </si>
  <si>
    <t>PK 24+600 (o PR 14+000)</t>
  </si>
  <si>
    <t>PK 27+400</t>
  </si>
  <si>
    <t>PK 0+650/700 CI</t>
  </si>
  <si>
    <t>OBSERVACIONES: El Predio MAR1_UF2_171 se afectó nuevamente con oficio 02-01-20200617001734</t>
  </si>
  <si>
    <t xml:space="preserve">PK13+430 - UF3.1D - Construcción galería peatonal N°6. Túnel en funcionamiento. </t>
  </si>
  <si>
    <t>Inactivo. 
La plataforma presenta varios agrietamientos en su parte media, hacia el PK menor y en proximidades o contacto con el talud de corte. Hacia el PK menor hay agrietamientos mayores que mueren en la pata del talud de terraplén; se observa el rasgado de los materiales geosinteticos utilizados en el empaquetamiento del terraplén. Lluvias seguirán afectando tal situación hasta llegar nuevamente a su colapso.</t>
  </si>
  <si>
    <t xml:space="preserve">Inactivo. 
Se fundieron concretos formando el cuerpo del Boxculvert. Tiene una sección hidráulica de 2.5 x 2.5 m., y es la prolongación del box existente. Se utilizaron cintas flexibles en PVC de 6.5" como juntas de sello primario, de juntas de construcción y dilatación en todo el cuerpo del box. Se procedió a aplicar pintura bituminosa negra y paneles de geodren planar. También se le construyen los filtros en sus costados (con geotextil NT + piedra filtro + 2 tubos en PVC ranurados de 4"). Esta pendiente sus llenos laterales y la posterior colocación de granulares seleccionados. Sector abajo de la Jungla. </t>
  </si>
  <si>
    <t>en adelante</t>
  </si>
  <si>
    <t>PK 17+800</t>
  </si>
  <si>
    <t>Excavación / Rellenos de terraplén / Drenajes - CD</t>
  </si>
  <si>
    <t>PK 18+300  CI</t>
  </si>
  <si>
    <t>Corte, perfilado de talud + demoliciones</t>
  </si>
  <si>
    <t xml:space="preserve">Excavaciones mecánicas CI, como solución de la intersección en superficie - Boxculvert # 209 - Zona urbana de San Jerónimo </t>
  </si>
  <si>
    <t>PK 22+600</t>
  </si>
  <si>
    <t xml:space="preserve">Capa asfáltica - Demarcación horizontal </t>
  </si>
  <si>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</si>
  <si>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</si>
  <si>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</si>
  <si>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</si>
  <si>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</si>
  <si>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</si>
  <si>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 TERMINADA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 TERMINADA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</si>
  <si>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</si>
  <si>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</si>
  <si>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t>
    </r>
    <r>
      <rPr>
        <sz val="11"/>
        <color rgb="FFFF0000"/>
        <rFont val="Arial"/>
        <family val="2"/>
      </rPr>
      <t xml:space="preserve"> Frente Inactivo.</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</si>
  <si>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Frente Inactivo.</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</si>
  <si>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</si>
  <si>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</si>
  <si>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</si>
  <si>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 TERMINADA</t>
    </r>
    <r>
      <rPr>
        <sz val="11"/>
        <color theme="1"/>
        <rFont val="Arial"/>
        <family val="2"/>
      </rPr>
      <t>: Construcción de los ESTRIBOS 1 y 2. Construcción de las PILAS 1, 2 y 3.
En cuanto a la</t>
    </r>
    <r>
      <rPr>
        <u/>
        <sz val="11"/>
        <color theme="1"/>
        <rFont val="Arial"/>
        <family val="2"/>
      </rPr>
      <t xml:space="preserve"> SUPERESTRUCTURA TERMINADA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</si>
  <si>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Colocación de granulares y capa asfáltica - CI</t>
  </si>
  <si>
    <t>Reforzamiento y protección talud perfilado - Pavimento rígido, veredal</t>
  </si>
  <si>
    <t>PK 12+850</t>
  </si>
  <si>
    <t>PK 0+530</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</si>
  <si>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</si>
  <si>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t>Puente PK 7+920 UF 1- Módulos de defensas tipo New Jersey fundidos, ambos costados.</t>
  </si>
  <si>
    <t>Puente PK 7+920 UF 1-  Vista panorámica Puente construido.</t>
  </si>
  <si>
    <t>PK 4+500</t>
  </si>
  <si>
    <t>PK 8+400</t>
  </si>
  <si>
    <t>Perfilado de talud (fallado el pasado 22 de enero) - CD</t>
  </si>
  <si>
    <t>PK 10+200</t>
  </si>
  <si>
    <t>Corte de montaña rocosa - CI</t>
  </si>
  <si>
    <t>Box # 072 + disipador  CD</t>
  </si>
  <si>
    <t>PK 21+310</t>
  </si>
  <si>
    <t>Cunetas - CD</t>
  </si>
  <si>
    <t>Finaliza actividad de inyección de pernos pasivos de anclaje.</t>
  </si>
  <si>
    <t xml:space="preserve">PK 25+800 </t>
  </si>
  <si>
    <t>Finaliza actividades de excavación manual e instalación de formaleta para cunetas triangulares de la CD.</t>
  </si>
  <si>
    <t>Mezcla asfáltica intermedia - Drenajes</t>
  </si>
  <si>
    <t>PK 31+270</t>
  </si>
  <si>
    <t>Socavación causada por el Rio Cauca.  CD</t>
  </si>
  <si>
    <t>De acuerdo con el programa de trabajo presentado por el concesionario para la UF3.1.D, el concesionario continuó actividades de excavación mecánica, de las galerías, de forma adelantada; teniendo en cuenta las fechas de inicio de construcción, no objetadas por la interventoría.</t>
  </si>
  <si>
    <r>
      <rPr>
        <b/>
        <sz val="12"/>
        <rFont val="Arial"/>
        <family val="2"/>
      </rPr>
      <t>Galerías de conexión peatonal y vehicular - segundo tubo Túnel Occidente</t>
    </r>
    <r>
      <rPr>
        <b/>
        <sz val="12"/>
        <color rgb="FFFF0000"/>
        <rFont val="Arial"/>
        <family val="2"/>
      </rPr>
      <t xml:space="preserve">
</t>
    </r>
    <r>
      <rPr>
        <sz val="12"/>
        <rFont val="Arial"/>
        <family val="2"/>
      </rPr>
      <t>Actividades de excavación de los entronques en Galerías de Conexión Peatonal Nos 1, 2, 3, 4, 5 y 6,  y Galerías de Conexión Vehicular Nos  1,2 y 3.</t>
    </r>
  </si>
  <si>
    <t>Según ajustes realizados por el concesionario se informó que no se requiere de SRRRC para la Modificación de la Licencia Ambiental  UF2.1.</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</si>
  <si>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</si>
  <si>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</si>
  <si>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</si>
  <si>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</si>
  <si>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</si>
  <si>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</si>
  <si>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</si>
  <si>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</si>
  <si>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 xml:space="preserve">Modificación Licencia Ambiental Resolución 00606 del 25 de mayo de 2017 
UF1 y UF3 punto de vertimiento Q. la Culebra </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</si>
  <si>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</si>
  <si>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</si>
  <si>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</si>
  <si>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r>
      <rPr>
        <b/>
        <sz val="11"/>
        <rFont val="Arial"/>
        <family val="2"/>
      </rPr>
      <t>Trazabilidad Modificación Licencia Ambiental</t>
    </r>
    <r>
      <rPr>
        <sz val="11"/>
        <rFont val="Arial"/>
        <family val="2"/>
      </rPr>
      <t xml:space="preserve">
• Solicitud con VITAL 3800090086967818005 y radicado 2018162298-1-000 del 21-11-18.
• Radicado EIA Corantioquia con consecutivo 160HX-COE1811-37499 del 21-11-18.
• Pago evaluación el 16-10-18 a la ANLA y Corantioquia 
• Auto de inicio ANLA N° 07512 del 30-11-18. 
• Con radiado ANLA 2018169663-1-000 del 04-12-18 Concesionario realizó ante la ANLA solicitud de aplicación del trámite y términos prioritarios definidos en el artículo 2.2.2.3.8.2 del decreto 1076 de 2015 para el trámite de modificación relacionado con la fuentes de materiales Q.Seca
• Visita de evaluación el 19 y 20 de diciembre de 2018.
• Reunión de solicitud de información adicional el 21-02-19
• Solicitud de prorroga con radicado ANLA 219030318-1-000 del 12-03-19 
• Aprobación prorroga con radicado ANLA 2019031648-2-000
•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r>
  </si>
  <si>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</si>
  <si>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</si>
  <si>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</si>
  <si>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1, 2.1 y 4 </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</si>
  <si>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</si>
  <si>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</si>
  <si>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</si>
  <si>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</si>
  <si>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</si>
  <si>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</si>
  <si>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</si>
  <si>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</si>
  <si>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</si>
  <si>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</si>
  <si>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</si>
  <si>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</si>
  <si>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</si>
  <si>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</si>
  <si>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</si>
  <si>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</si>
  <si>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S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</si>
  <si>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</si>
  <si>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</si>
  <si>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</si>
  <si>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</si>
  <si>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</si>
  <si>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</si>
  <si>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Seguimiento a las medidas de manejo ambiental UF1 y UF3</t>
  </si>
  <si>
    <t>Seguimiento a las medidas de manejo ambiental UF 2.1</t>
  </si>
  <si>
    <t>PK 1+900</t>
  </si>
  <si>
    <t>Corte mecánico y preparación de fundación para muro en TA, # 011.</t>
  </si>
  <si>
    <t>Box Doña Rosa - Excavación mecánica, muro escollera, CD</t>
  </si>
  <si>
    <t xml:space="preserve">Corresponde a la planta de trituración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t>
  </si>
  <si>
    <t>PK 15+000</t>
  </si>
  <si>
    <t>Cortes en taludes, perfilados - CI</t>
  </si>
  <si>
    <t>Boxculvert # 106 - CD</t>
  </si>
  <si>
    <t xml:space="preserve">Terraplén + Muros en TA + Drenajes + Marco en HA # 040. </t>
  </si>
  <si>
    <t>PK 30+600</t>
  </si>
  <si>
    <t>PK 31+200</t>
  </si>
  <si>
    <t>PK 0+700 CI. Acopio de material de rezaga, producto de la excavación del túnel. Patio de acopio, Portal Medellín</t>
  </si>
  <si>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PILA 1: Se instala acero de refuerzo de núcleo de Caisson 3 y  4 y  se funden.
</t>
    </r>
    <r>
      <rPr>
        <sz val="11"/>
        <rFont val="Arial"/>
        <family val="2"/>
      </rPr>
      <t>PILA 2. Se instala acero de refuerzo de núcleo de los Caissons 5 y 6 y se funden.</t>
    </r>
    <r>
      <rPr>
        <sz val="11"/>
        <color rgb="FFFF0000"/>
        <rFont val="Arial"/>
        <family val="2"/>
      </rPr>
      <t xml:space="preserve">
</t>
    </r>
    <r>
      <rPr>
        <sz val="11"/>
        <rFont val="Arial"/>
        <family val="2"/>
      </rPr>
      <t>PILA 3. Instalación acero de refuerzo núcleo Caissons 7 y 8 y se funden.
ESTRIBO 2. Instalación acero de refuerzo de núcleos de Caissons 9 y 10 y se funden</t>
    </r>
    <r>
      <rPr>
        <sz val="11"/>
        <color theme="1"/>
        <rFont val="Arial"/>
        <family val="2"/>
      </rPr>
      <t xml:space="preserve">
</t>
    </r>
    <r>
      <rPr>
        <sz val="11"/>
        <color rgb="FFFF0000"/>
        <rFont val="Arial"/>
        <family val="2"/>
      </rPr>
      <t>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el el Puente del PK9+160 y no serán de utilidad para el proyecto.</t>
    </r>
  </si>
  <si>
    <t>Puente PK 9+150 UF 1-  PILA 3. Se funden núcleos de caissons 7 y 8. Inactivo</t>
  </si>
  <si>
    <t>Puente PK 9+150 UF 1-  ESTRIBO 2. Se funde núcleo caisson N° 10. Inactivo</t>
  </si>
  <si>
    <t>PK 5+100</t>
  </si>
  <si>
    <t>PK 5+200</t>
  </si>
  <si>
    <t>Imprimación + mezcla asfáltica en caliente - CI</t>
  </si>
  <si>
    <t>PK 8+500</t>
  </si>
  <si>
    <t>Excavación y Llenos (incluye talud perfilado), drenajes - CD</t>
  </si>
  <si>
    <t xml:space="preserve">Trabajos en superficie (con CAT sobre orugas) de lo que será la futura intersección en la zona urbana de San Jerónimo. Se canalizo un tramo de la Qda. La Muñoz I, utilizando tubería Titan x 1500 mm. Se fundieron para el box, tramos de losa de contra piso y de muros verticales  (utilizando concreto acelerado de 28 MPa, y sobre un concreto pobre o de limpieza de 14 MPa). Se instalaron cortinas de aceros con el uso de varillas corrugadas desde # 4 a # 8 y Fy= 60 000 psi. La cimbra para armar hierros de la losa superior tendrá una forma que acomodara la placa con un espesor de 50 cm. en la clave y de 70 cm en el patín. El box se construirá con un total de 5 módulos y sus dimensiones finales serán:  L = 90 m x H = 5.5 m "gálibo" x Ancho = 6. 0 m. La obra de canalización tendrá varios quiebres a fin de direccionar las aguas de la Qda. y entregarlas a su antiguo cause. 
Hoy la obra se encuentra suspendida en actividades, debido a que los diseños cuentan todavía con observaciones en la parte estructural por parte de la interventoría (obras contempladas para el enlace en zona urbana), según escrito # EPS4G-0726-20. Por lo tanto hay objeción a los documentos allegados por el Concesionario </t>
  </si>
  <si>
    <t>Talud consolidado, protegido + Pernos, CI</t>
  </si>
  <si>
    <t xml:space="preserve">PK 27+400 </t>
  </si>
  <si>
    <t>Trabajos de excavación, de llenos - Reconstrucción de box # 126 - Sitio cercano a la planta de asfaltos. CD / CI</t>
  </si>
  <si>
    <t xml:space="preserve">PK 30+500 </t>
  </si>
  <si>
    <t>Reforzamiento de talud - CI</t>
  </si>
  <si>
    <t>Mezcla asfáltica intermedia MSC-25 + Consolidación de talud + drenajes;    CD</t>
  </si>
  <si>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2: Instalación de cuatro Vigas prefabricadas sobre apoyos de neopreno. Construcción de diafragma e instalación de pre-losas Tipo A y B.
Vano 3: Instalación de cuatro Vigas prefabricadas sobre apoyos de neopreno. Construcción de diafragma e instalación de pre-losas Tipo A y B.</t>
    </r>
  </si>
  <si>
    <t>Puente PK 5+540 UF 1 - UF 1 - Finalizan acabados módulos defensas tipo New Jersey ambos costados</t>
  </si>
  <si>
    <t xml:space="preserve">Puente PK 5+540 UF 1 - Finalizan acabados de módulos New Jersey , ambos costados. </t>
  </si>
  <si>
    <t>Ampliación Puente 1  La Negra UF1</t>
  </si>
  <si>
    <r>
      <rPr>
        <b/>
        <sz val="11"/>
        <color rgb="FFFF0000"/>
        <rFont val="Arial"/>
        <family val="2"/>
      </rPr>
      <t>En la UF 1</t>
    </r>
    <r>
      <rPr>
        <sz val="11"/>
        <rFont val="Arial"/>
        <family val="2"/>
      </rPr>
      <t xml:space="preserve"> : En el periodo informado,  En recorrido de inspección de interventoría, se evidenció que el concesionario, no adelantó actividades de traslado de redes húmedas en estas Unidades Funcionales.
Avance a la fecha UF1: Redes húmedas : 80%.
Avance a la fecha UF3: Redes húmedas : 0%.</t>
    </r>
  </si>
  <si>
    <r>
      <rPr>
        <b/>
        <sz val="11"/>
        <rFont val="Arial"/>
        <family val="2"/>
      </rPr>
      <t xml:space="preserve">Licencia Ambiental 
</t>
    </r>
    <r>
      <rPr>
        <sz val="11"/>
        <rFont val="Arial"/>
        <family val="2"/>
      </rPr>
      <t>•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</si>
  <si>
    <t xml:space="preserve"> </t>
  </si>
  <si>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</si>
  <si>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t>
    </r>
    <r>
      <rPr>
        <sz val="11"/>
        <color rgb="FFFF0000"/>
        <rFont val="Arial"/>
        <family val="2"/>
      </rPr>
      <t>. Se treminan acabados.</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</si>
  <si>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</si>
  <si>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t>
    </r>
    <r>
      <rPr>
        <sz val="11"/>
        <color rgb="FFFF0000"/>
        <rFont val="Arial"/>
        <family val="2"/>
      </rPr>
      <t>Se funde losa de aproximación Estribo 2.</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</si>
  <si>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color rgb="FFFF0000"/>
        <rFont val="Arial"/>
        <family val="2"/>
      </rPr>
      <t xml:space="preserve"> Frente Inactivo.</t>
    </r>
    <r>
      <rPr>
        <sz val="11"/>
        <color theme="1"/>
        <rFont val="Arial"/>
        <family val="2"/>
      </rPr>
      <t xml:space="preserve">
</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</si>
  <si>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t>
    </r>
    <r>
      <rPr>
        <sz val="11"/>
        <color rgb="FFFF0000"/>
        <rFont val="Arial"/>
        <family val="2"/>
      </rPr>
      <t>Se funde losa aproximación Estribo 2.</t>
    </r>
    <r>
      <rPr>
        <sz val="11"/>
        <color theme="1"/>
        <rFont val="Arial"/>
        <family val="2"/>
      </rPr>
      <t xml:space="preserve">
El avance en la excavación y fundida de anillos es del 109,7%.</t>
    </r>
  </si>
  <si>
    <t>Ampliación Puente 4  La Nuez UF1</t>
  </si>
  <si>
    <t>Ampliación Puente 23 La Muñoz II UF2.1</t>
  </si>
  <si>
    <t>Ampliación Puente 24 La Guaracú II UF2.1</t>
  </si>
  <si>
    <t>Ampliación Puente 28 El Sapo UF2.1</t>
  </si>
  <si>
    <t>Ampliación Puente 27 La Guaira UF2.1</t>
  </si>
  <si>
    <r>
      <rPr>
        <b/>
        <sz val="11"/>
        <color theme="1"/>
        <rFont val="Arial"/>
        <family val="2"/>
      </rPr>
      <t>AMPLIACIÓN PUENTE 27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</si>
  <si>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r>
      <rPr>
        <b/>
        <sz val="11"/>
        <color theme="1"/>
        <rFont val="Arial"/>
        <family val="2"/>
      </rPr>
      <t xml:space="preserve">AMPLIACION PUENTE 28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</si>
  <si>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t>Puente PK 1+940 UF 1-  -ESTRIBO 1. Instalación de platina y pernos de anclaje para junta de dilatacíon provicional.</t>
  </si>
  <si>
    <t>Puente PK 1+940 UF 1-  ESTRIBO 1. Junta de dilatacíon provicional instalada..</t>
  </si>
  <si>
    <t>Puente PK 33+100 UF 2.1-  TRAMO 2--VIGAS.  Instalación de aisladores sísmicos PILA 3. Inactivo</t>
  </si>
  <si>
    <t>Ampliación Puente PK18+700 UF2.1 La Muñóz II. Instalación de pintura baranda vehicular, ambos costados. Finalizado.</t>
  </si>
  <si>
    <t>Ampliación Puente PK18+700 UF2.1 La Muñóz II. Instalación de pintura epóxica baranda vehicular, carril izquierdo. Finalizado.</t>
  </si>
  <si>
    <t>La plataforma de la segunda calzada ya cuenta con la capa intermedia asfáltica tipo MSC-25. Se utilizo para ello un tren de pavimentación Dynapac. Posteriormente hubo reparaciones tipo reparcheo y la construcción de un subdren lateral. Se tiene en transito provisional para los vehículos de la Concesión</t>
  </si>
  <si>
    <t xml:space="preserve">Se realiza trabajos paisajísticos como la siembra de palmeras, que estaban en el PK 0+500. Se hace uso de una grúa y personal con herramienta menor. </t>
  </si>
  <si>
    <t>Inactivo
Se hizo corte mecánico de la zona para encontrar cota de fundación de un muro en TA. Hacia el PK mayor o 4+700 motoniveladora CAT - 140 M realizo el extendido de material seleccionado tipo base granular. Se compacta con vibro Hamm. En este sitio se tiene estacionado equipo de construcción y materiales para los frentes de obra.</t>
  </si>
  <si>
    <t xml:space="preserve">La plataforma de la segunda calzada ya cuenta con la capa intermedia asfáltica tipo MSC-25. </t>
  </si>
  <si>
    <t>PK 6+900</t>
  </si>
  <si>
    <t xml:space="preserve">Después de realizada la imprimación de granulares, se coloca o extiende la capa intermedia asfáltica tipo MSC-25. Se utiliza el equipo o tren de asfaltos Dynapac </t>
  </si>
  <si>
    <t xml:space="preserve">Se continua con corte mecánico de montaña en el sector de Piedra Negra. También se tiene que utilizar (para el fracturamiento de rocas) un martillo hidráulico montado en el brazo de excavadora CAT. </t>
  </si>
  <si>
    <t>Corte + descapote mecánico  -  CI y Box # 057</t>
  </si>
  <si>
    <t>Sobre la corona del talud hubo aplicación de concreto lanzado (con e= 10 cm) previa colocación y aseguramiento de paneles de malla electro soldada (15x15x6). Hay trabajos de perforación de huecos para la colocación de pernos pasivos de anclaje (con barras corrugadas autoperforantes) de L = 6 m. También habrá perforación para la colocación de drenes sub horizontales en PVC. Se utiliza vehículo autopropulsado sobre llantas tipo montacargas. Sector Tamarindos / Comfenalco.</t>
  </si>
  <si>
    <t>Se continua el corte mecánico y perfilado de talud. El material se lleva (en volquetas) a la escombrera de Sopetrán. Sector frente al Llanerito y anexo al frente de obra de Tamarindos. Se trabaja con personal PARE / SIGA</t>
  </si>
  <si>
    <t>Continúan cortes mecánicos en la parte alta del talud (haciendo un banqueo y buscando la cota de la berma intermedia, PK mayor). También se sigue realizando la instalación de malla y concreto lanzado en la parte alta de talud. Se colocan pernos pasivos de anclaje con malla 3 x 3 m., y L= 9 m.  Se les realizan inyecciones con morteros de cemento. El talud perfilado tendrá 2 fases de corte, con berma intermedia. El talud superior con pendiente 1: 1.3 y el talud inferior tendrá una pendiente 1:1. Hacia el PK menor continua corte mecánico y retiro de material, en la base del talud. Sector cerca a la Guaracú I y con dirección a San Jerónimo.</t>
  </si>
  <si>
    <t xml:space="preserve">La plataforma de la segunda calzada ya cuenta con la capa intermedia asfáltica tipo MSC-25, frente a Palmeras 2. También se realiza la construcción de cunetas en V, en concreto y de un disipador en concreto en la pata del talud del terraplén.
Para el saneo de la fundación (sobre el PK mayor) se instalo material de triturado (tipo rajón) con agregados traídos del corte del túnel (rezaga). Se trabajo en el frente de obra con 2 CAT sobre orugas (320 D2 y 330 D2L). Hay personal PARE / SIGA. El material cortado se lleva en volquetas a la escombrera de Sopetrán. Este frente de obra es zona limite entre la UF-1.0 y UF-2.1 y zona urbana de San Jerónimo. </t>
  </si>
  <si>
    <t xml:space="preserve">Realizada la totalidad de llenos (sub base y base granular) debidamente compactados se les realizo la imprimación utilizando emulsión asfáltica de rompimiento lento. Se sigue acondicionando el acceso a Sindelhato. Se habilitan entradas (a un nivel mas bajo) para fincas sobre el CD. Hacia el final del frente de obra (o PK mayor) se construye buzón y descole (hay colocación de encofrados metálicos con la aplicación de película química anti adherente). </t>
  </si>
  <si>
    <t>PK 25+600</t>
  </si>
  <si>
    <r>
      <t xml:space="preserve">De acuerdo con el programa de trabajo presentado por el concesionario para la </t>
    </r>
    <r>
      <rPr>
        <b/>
        <sz val="11"/>
        <rFont val="Arial"/>
        <family val="2"/>
      </rPr>
      <t>UF3.1.B</t>
    </r>
    <r>
      <rPr>
        <sz val="11"/>
        <rFont val="Arial"/>
        <family val="2"/>
      </rPr>
      <t xml:space="preserve">, el concesionario </t>
    </r>
    <r>
      <rPr>
        <b/>
        <sz val="11"/>
        <color rgb="FFFF0000"/>
        <rFont val="Arial"/>
        <family val="2"/>
      </rPr>
      <t>terminó las actividades de excavación</t>
    </r>
    <r>
      <rPr>
        <sz val="11"/>
        <rFont val="Arial"/>
        <family val="2"/>
      </rPr>
      <t xml:space="preserve"> por el sistema  de  perforación y voladura, del </t>
    </r>
    <r>
      <rPr>
        <b/>
        <sz val="11"/>
        <color rgb="FFFF0000"/>
        <rFont val="Arial"/>
        <family val="2"/>
      </rPr>
      <t>túnel principal en el Portal Medellín</t>
    </r>
    <r>
      <rPr>
        <sz val="11"/>
        <rFont val="Arial"/>
        <family val="2"/>
      </rPr>
      <t>, sin atrasos evidentes.</t>
    </r>
  </si>
  <si>
    <t>UF1 Y UF2</t>
  </si>
  <si>
    <t>Del 13/08/20
al 19/08/20</t>
  </si>
  <si>
    <t>Durante la presente semana se reciben los reportes de las operadoras con respecto a los incidentes y accidentes ocurridos en las unidades funcionales del proyecto. Se presentaron ocho (8) accidentes con cinco (5) lesionados y sin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del Túnel de Occidente y los nichos de auxilio.
- Se realiza inspección del poste S.O.S. de la UF4 encontrándose funcionamiento.</t>
  </si>
  <si>
    <t>Actividades de Operación ejecutadas en la Fase de Construcción
Semana 253</t>
  </si>
  <si>
    <r>
      <rPr>
        <b/>
        <sz val="11"/>
        <rFont val="Arial"/>
        <family val="2"/>
      </rPr>
      <t xml:space="preserve">Ruta 6204 Túnel de Occidente-San Jerónimo 
</t>
    </r>
    <r>
      <rPr>
        <sz val="11"/>
        <rFont val="Arial"/>
        <family val="2"/>
      </rPr>
      <t xml:space="preserve">
- Actividades de limpieza de alcantarillas de  PR24+100 al PR 36+500. 
- Actividades de limpieza de cunetas y calzada  PR22+000 al PR 32+000. 
- Desvío entre el PR35+300 al PR37+600 Y  PR  30+800 al  31+500 se encuentran transitables.
- Zona Inestable PR34+900 sin movimiento. 
- Se realiza control vehicular PR  20+500,  30+400, 29+900, 35+200 y 39+700. </t>
    </r>
  </si>
  <si>
    <r>
      <rPr>
        <b/>
        <sz val="11"/>
        <rFont val="Arial"/>
        <family val="2"/>
      </rPr>
      <t xml:space="preserve">Ruta 6204  San Jerónimo-Santa Fe de Antioquia
</t>
    </r>
    <r>
      <rPr>
        <sz val="11"/>
        <rFont val="Arial"/>
        <family val="2"/>
      </rPr>
      <t xml:space="preserve">
-  Actividades de limpieza de cunetas  del  PR 10+000 al PR15+000
-  Actividades de limpieza de  alcantarillas del  PR 10+000 al PR19+000.
- La vía se encuentra en funcionamiento normal.
-  Desvío en el PR16+380 al PR16+660  Normal Funcionamiento.
-  Desvío en el PR15+030 al PR15+740. Normal Funcionamiento.
-  Desvío en el PR13+090 al PR12+000 .Normal Funcionamiento.</t>
    </r>
  </si>
  <si>
    <r>
      <rPr>
        <b/>
        <sz val="11"/>
        <rFont val="Arial"/>
        <family val="2"/>
      </rPr>
      <t xml:space="preserve">Ruta 6203 Cañasgordas-Santa Fe de Antioquia.
</t>
    </r>
    <r>
      <rPr>
        <sz val="11"/>
        <rFont val="Arial"/>
        <family val="2"/>
      </rPr>
      <t xml:space="preserve">
- Desvío de vía  en el PR60+400 para la ejecución de obras del Túnel del Toyo estado transitable. 
- Zona Inestable del PR97+500 No se presenta caída de material.
- La Vía se Encuentra Transitable.
- Limpieza de Cunetas y Calzada PR76+000 Y  PR 80+000
- Actividades Policía de Carreteras PR114+900 Y PR 73+000.
- Actividades de reparación de la carpeta Asfáltica Baches PR112+000 al PR115+000
-  Actividades de Rocería del  PR 68+000 al PR 71+000.</t>
    </r>
  </si>
  <si>
    <r>
      <rPr>
        <b/>
        <sz val="11"/>
        <rFont val="Arial"/>
        <family val="2"/>
      </rPr>
      <t xml:space="preserve">Ruta 6204 Túnel de Occidente-Medellín.
</t>
    </r>
    <r>
      <rPr>
        <sz val="11"/>
        <rFont val="Arial"/>
        <family val="2"/>
      </rPr>
      <t xml:space="preserve">
- Se realiza control vehicular PR  45+200 y paso alternado al interior del túnel.
- El Peaje de Aburra   PR45+200. Se encuentra en Operación Normal. Con cobro normal.
- Se realiza seguimiento a la zona inestable del PR45+000 y se observa que no presenta movimientos.
- Grúa y Ambulancia disponibles.
- Construcción de galerías al interior de túnel.
- Actividades Policía de Carreteras PR45+400.</t>
    </r>
  </si>
  <si>
    <r>
      <rPr>
        <b/>
        <sz val="11"/>
        <rFont val="Arial"/>
        <family val="2"/>
      </rPr>
      <t xml:space="preserve">Ruta 25B02 Bolombolo-Santa Fe de Antioquia.
</t>
    </r>
    <r>
      <rPr>
        <sz val="11"/>
        <rFont val="Arial"/>
        <family val="2"/>
      </rPr>
      <t xml:space="preserve">
- Construcción de muro en gaviones  PR18+800.
- Limpieza de derrumbes del PR0+000 al PR69+600.
- La Vía se Encuentra en Operación Normal.
- Limpieza de Cunetas y Calzada PR0+000 al 68+600.
- Ambulancia y Grúa Disponibles en  Anzá PR44+900.</t>
    </r>
    <r>
      <rPr>
        <sz val="11"/>
        <color theme="1"/>
        <rFont val="Arial"/>
        <family val="2"/>
      </rPr>
      <t xml:space="preserve">
- Se realizan labores de rocería PR 63+100 AL PR 66+000.
- Se realizan labores construcción de geobas  PR 68+700.
</t>
    </r>
    <r>
      <rPr>
        <b/>
        <sz val="11"/>
        <color theme="1"/>
        <rFont val="Arial"/>
        <family val="2"/>
      </rPr>
      <t xml:space="preserve">Ruta 6003 Peñalisa-Bolombolo.
</t>
    </r>
    <r>
      <rPr>
        <sz val="11"/>
        <color theme="1"/>
        <rFont val="Arial"/>
        <family val="2"/>
      </rPr>
      <t xml:space="preserve">
- Policía de transito en el PR 44+400. Puesto de control.
- La Vía se Encuentra en Operación Normal.
- Construcción de muro en gaviones. PR44+700.</t>
    </r>
  </si>
  <si>
    <t>UF4 Ruta 25B02 - PR 71+600. OPERADORA.</t>
  </si>
  <si>
    <t>UF 4 Ruta 25B02 - PR 00+900.LIMPIEZA DE CUNETAS.</t>
  </si>
  <si>
    <t>UF 4 Ruta 6003 - PR 44+700.CONSTRUCCION DE MURO EN GAVIONES.</t>
  </si>
  <si>
    <t>UF 4 Ruta 25B02 - PR 71+600. VEHÍCULO DE INSPECCIÓN.</t>
  </si>
  <si>
    <t>UF 2.2 - PR 69+200. Rocería.</t>
  </si>
  <si>
    <t>UF 2.2 - PR 113+600. demolición Carpeta Asfáltica.</t>
  </si>
  <si>
    <t>UF 2.1- PR 16+100. DESVÍO .</t>
  </si>
  <si>
    <t>UF 2.1 - PR 3+600. GRÚA EN SERVICIO .</t>
  </si>
  <si>
    <t>UF 1  - PR 26+900. LIMPIEZA DE CALZADA.</t>
  </si>
  <si>
    <t>UF 1 - PR 39+700. CONTROL VEHICULAR.</t>
  </si>
  <si>
    <t xml:space="preserve">UF 3 - PR 44+700. POLICÍA DE TRANSITO. </t>
  </si>
  <si>
    <t>UF 3 - PR 45+200. PEAJE.</t>
  </si>
  <si>
    <t>Llenos y demoliciones, ODT # 008 - CI</t>
  </si>
  <si>
    <t>La plataforma de la segunda calzada ya cuenta con la capa intermedia asfáltica tipo MSC-25. Se continua con la construcción de cunetas en concreto de sección triangular (o en L) con ancho de 1 m. Su sistema de construcción es por ajedrezado y con utilización de concreto pre mezclado. Sector planta #1 de concretos - La Volcana. Se tiene en transito provisional para los equipos y vehículos de la Concesión.</t>
  </si>
  <si>
    <t>Se realizo la colocación de la capa intermedia de mezcla asfáltica tipo MSC-25 que incluyo un tramo para acceso a vía veredal. Se continua con la construcción de las cunetas laterales en V. También se incluye canal tipo cárcamo (con paneles de malla electrosoldada para la construcción de ODL # 178). Al canal se le encofran segmentos corta aguas. Sector de La Volcana - Guayabal. Se tiene en transito provisional para los equipos y vehículos de la Concesión.</t>
  </si>
  <si>
    <t xml:space="preserve">Sobre la nueva calzada se extendió mezcla asfáltica en caliente, tipo MSC-25. Posteriormente se llevo a cabo la demarcación horizontal con pintura para trafico en color (B/A). Sector perdida de  banca, pero hacia el PK menor. Un tramo de la obra se tiene como centro de acopio de materiales y estacionamiento de varios equipos de construcción. Se realizan chequeos topográficos para la conexión de 2 puente y 3 muros. </t>
  </si>
  <si>
    <t xml:space="preserve">Sobre la nueva calzada se extendió mezcla asfáltica en caliente, tipo MSC-25. Posteriormente se llevo a cabo la demarcación horizontal con pintura para trafico en color (B/A). Sector entrada a Municipio de Ebéjico. Un tramo de la obra se tiene como centro de acopio de materiales y estacionamiento de varios equipos de construcción. </t>
  </si>
  <si>
    <t>Se adecua el terreno (mediante perfilación) para la construcción de cunetas en concreto de sección triangular o en L. Sector Eutimio. Se acondiciono el desvío vehicular por la nueva calzada. En esta zona se tiene armada sobre la vía la Lanzavigas (puente La Rochela).</t>
  </si>
  <si>
    <t>Después de haberse deslizado y colapsado el corte del talud en el pasado mes de enero; a mediados del mes de julio, se dio inicio al retiro de material caído y que obstaculiza los trabajos de acceso sobre el estribo # 2 del nuevo puente de la Rochela. En la excavación del lugar "parte media alta" se han encontrado equipos y maquinara sepultados. Los trabajos de erosión de tierra son intermitentes.</t>
  </si>
  <si>
    <t>Se ha terminado el perfilado del talud. Ahora, se realiza la consolidación del talud con la colocación de pernos pasivos de anclaje (con varillas corrugadas # 10 y de Fy= 60 000 psi) en una grid de 3 x 3 m. Después el cubrimiento y protección se hará con malla electrosoldada y concreto lanzado. Para la vía de acceso a la Vda. Mestizal alto, se continua la construcción del pavimento rígido que servirá para el acceso de particulares a la Vda. El carril de vía que se construye es de 3.0 m y el espesor de la placa de concreto es de 0.23 m. Se utiliza concreto premezclado con MR de 4.2 MPa. Sobre el costado Izq., se perfila el terreno para la construcción de un disipador longitudinal anexo al pavimento rígido. Algunas lluvias afectan trabajos.</t>
  </si>
  <si>
    <t>Trabajos en el box, se reactivan con la colocación de material de rezaga. Sobre el contorno del box se armaron los filtros laterales utilizando geotextil + tubos ranurados + piedra filtro. Hay acopio de material rocoso producto de la rezaga del túnel para iniciar un muro escollera. 
Pero se trabaja con CAT sobre orugas 312C en la demolición del negocio de restaurante y abriendo paso hacia el estribo del nuevo puente en construcción. Sector de Doña Rosa.</t>
  </si>
  <si>
    <t>Continua actividad de corte mecánico y retiro de material. También se realizan talas / descapotes y demolición de viviendas. Sobre el box del PK 12+764 se inicia un solado para construir un box gemelo, se distribuyen los aceros (parrilla de fondo y de muros y se funden primer y segundo tramo de la losa de contrapiso). Se trabaja con personal PARE / SIGA, sector Hostería Las Grutas</t>
  </si>
  <si>
    <t>PK 14+700 CD</t>
  </si>
  <si>
    <t>Mezcla asfáltica en caliente, MSC-25</t>
  </si>
  <si>
    <t>Mediante el uso del tren de pavimentación Dynapac se extiende y coloca la capa intermedia de mezcla asfáltica tipo MSC-25</t>
  </si>
  <si>
    <t>Después de colocada la estructura granular del pavimento flexible (hacia el PK menor), se procedió a la imprimación de granulares utilizando emulsión asfáltica de curado lento y a la colocación de la capa intermedia de MSC-25. También se realiza la construcción de la vía veredal en su parte anexa mas baja. Se termino con la construcción del box culvert # 067, se le inicia la construcción de los filtros laterales, su impermeabilización y los llenos laterales con material seleccionado. Una vez terminada la colocación de granulares en este sitio se procedió a su imprimación utilizando emulsión asfáltica de curado lento. Sector La Bloquera.</t>
  </si>
  <si>
    <t xml:space="preserve">Para lo llenos de remate se utilizo material de rezaga proveniente del túnel. Se realizo la colocación de granulares seleccionados y se extendió la capa intermedia de mezcla asfáltica tipo MCS-25. Se incluyeron terrazas para evitar el derrame de llenos sobre el disipador. 
Se realiza la demarcación con utilización de pintura para trafico en color B/A.
Sobre la calzada opuesta (o PK 15+400 CI) se hizo corte mecánico de talud con tendido a una pendiente. Sector Carpintería / Polvorería </t>
  </si>
  <si>
    <t>PK 17+000</t>
  </si>
  <si>
    <t>Material seleccionado (estructura de pavimento flexible)</t>
  </si>
  <si>
    <t>Se realiza la colocación de material tipo sub base y base granular; antiguo sector Margarita del 8 o variante a San Jerónimo.</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</si>
  <si>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</si>
  <si>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</si>
  <si>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 xml:space="preserve">La plataforma de la segunda calzada ya cuenta con la capa intermedia asfáltica tipo MSC-25. Se inicia la construcción de una bajante escalonada que recoge y conduce aguas de cunetas lineales de la nueva calzada (se utiliza concreto pre mezclado). También se sigue construyendo cunetas (con sección triangular o en L), en la parte media entre calzadas. </t>
  </si>
  <si>
    <t>Se continua actividad  en la parte baja del terraplén con la fundida de muro del disipador, con L = 50 m. Se utiliza concreto premezclado bombeado. Se realiza impermeabilización exterior (en contacto con tierras) con pintura bituminosa. Se termina la construcción del buzón intermedio. Posteriormente sobre un solado de concreto pobre, se colocan los aceros para armar la parrilla de la losa de contrapiso de un canal de conexión con la ODT existente, también tipo box. Se funden dos tramos "en concreto" de la placa de contrapiso. Sector El Arriero.</t>
  </si>
  <si>
    <t>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hacia la Vda. La Volcana</t>
  </si>
  <si>
    <t>Se realizo la colocación de la capa de sub base granular y ahora se coloca y extiende con motoniveladora CAT140 M, la capa de base granular. Su compactación se realiza con vibro pesado (ruedas / aro metálico) para afirmados Hamm. También se realiza la excavación manual de redes eléctricas y de ITAS (se hace uso de cajas de inspección / distribución, prefabricadas). Hay  excavación mecánica (con pajarita CAT) para construir cunetas laterales con sección en L. Los cortes sobre los taludes (en cajón) son altamente erosionables y se están formando surcos. Sector o Zona Urbana de San Jerónimo y limites con la UF-1.0</t>
  </si>
  <si>
    <t>Se continua actividad de corte de montaña y demolición de estructuras (negocios / viviendas) y corte talud con el uso de CAT sobre orugas 330 D2L. Los cortes permitirán también dar espacio para el inicio de puente La Muñoz I (sobre el estribo # 1). En otro sector se hizo tala, rocería y desmonte. Se tiene que trabajar con personal PARE / SIGA. Sector o Zona Urbana de San Jerónimo.</t>
  </si>
  <si>
    <t>PK 21+000</t>
  </si>
  <si>
    <t>Capa asfáltica + Drenajes CD</t>
  </si>
  <si>
    <t>Finaliza actividad de instalación de encofrado y  fundición de cunetas. Hay construcción de bordillo - tope llanta costado izquierdo de la calzada en construcción. Realizada la  instalación de sub base y base granular se extiende la mezcla asfáltica intermedia tipo MSC-25. Se realiza sobre el sector la colocación de defensas metálicas, tipo bionda. Sector el Francés.</t>
  </si>
  <si>
    <t>Actividad de demarcación horizontal con el uso de pintura para trafico B/A con el desvío del transito automotor para poder intervenir la calzada existente. Así se dará inicio a nuevos trabajos (a un largo trayecto) y realizar intervenciones sobre la calzada izquierda hoy en uso. Se realiza sobre el sector la colocación de defensas metálicas, tipo bionda. Sector El Sapo - Meloneras.</t>
  </si>
  <si>
    <t>PK 21+300 CI</t>
  </si>
  <si>
    <t>PK 21+500 CI</t>
  </si>
  <si>
    <t>Fresado de carpeta asfáltica, vía existente</t>
  </si>
  <si>
    <t xml:space="preserve">Se iniciara el fresado en frio de la carpeta asfáltica sobre la vía existente. Se utilizara la fresadora Wirtgen W-150 + volquetas + vibro Hamm + motoniveladora CAT. Allí la nueva rasante tendrá que ser elevada en mas de 3 m., a fin de borrar una curva vertical innecesaria. Sector Meloneras. </t>
  </si>
  <si>
    <t xml:space="preserve">Trabajos se reactivan, por lo tanto se realiza nuevamente perforaciones para instalación de drenes de L= 6 m (son 7 und por instalar).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se realiza nuevamente perforaciones para instalación de drenes de L= 6 m (son 7 und por instalar). </t>
  </si>
  <si>
    <t xml:space="preserve">En la pata del terraplén se sigue construyendo un canal (tipo cárcamo) en concreto y utilizando paneles de malla electrosoldada. Para evitar la socavación del Rio Aurrá, pronto se construirán unos flexocretos. Se termina de construir el buzón de la ODT # 180 (se impermeabilizan sus costados).
En otro sector y anexo al Marco en HA, se inicia la construcción de dos (2) muros en TA (# 058 y # 059). También se lleva a cabo excavación para prolongar las dalas de cimentación de ambos muros en TA. Se trabaja con pajarita New Holland + CAT 330 D2L + volquetas + carro tanque y vibro de aros metálicos Wacker. Se realizan llenos por capas compactadas con el uso de material seleccionado.
El Marco del K 23+860 (# 040) se continua con el reforzamiento de la losa aérea, con la construcción de dos (2) vigas laterales en concreto (ancho promedio 2 m., y espesor de 30 cm.).    
Sigue vigente el plan de manejo del transito para hacer los desvíos y/o conexión vehicular con Sopetrán y la vía antigua. </t>
  </si>
  <si>
    <t xml:space="preserve">Box terminada su construcción. Se utilizo concreto premezclado de 28 MPa x 8" de asentamiento. Se le hizo la imprimación con pintura bituminosa negra. También se le construyeron los sub drenes laterales. Sobre esta obra se extendió material seleccionados junto con el frente de obra del retorno #2. Se les hizo a ambos frentes de obra un cereo general del material seleccionado con motoniveladora. </t>
  </si>
  <si>
    <t>Se realiza actividad de paisajismo en los anillos viales del retorno (con pajarita CAT 416F) incluyendo la construcción de sardineles en concreto y de cunetas con sección en L y en V. Hay sembrado de palmas.</t>
  </si>
  <si>
    <t>Corte talud + Alargue de Box # 119 - CD</t>
  </si>
  <si>
    <t xml:space="preserve">Inactivo
Continuara actividad de tala, corte y descapote para prolongación de tramo vial. Cerca a PR 14. Se utilizo CAT sobre orugas y volquetas. Se trabajara con personal PARE / SIGA. 
Realizada la excavación sobre el descole de box existente se entro a realizar la prolongación de esta ODT. Se tiene fundido un solado en concreto simple y la marcación de ancho y niveles; se inicio la colocación de los aceros y la fundida de la placa de contrapiso. Se arman hierros correspondientes a los muros laterales y se inicia su encofrado. En su zona anexa se trae material de rezaga del túnel y se extiende con el uso de bulldozer CAT D6T, se hace uso de vibro para afirmados Hamm y de carro tanque.  </t>
  </si>
  <si>
    <t>Finalizada la actividad de excavación mecánica y corte del talud, se realizó la instalación de mezcla Asfáltica intermedia tipo MSC-25. Sector Ahuyamal
Sobre el tramo vial se realiza la construcción de cunetas con sección L.
Se continua actividad de construcción de cunetas para conducir aguas a la ODT #125.</t>
  </si>
  <si>
    <t>Se realizo la conexión entre ODT´s tipo Box. Al tramo del box reconstruido se le construyeron sus drenajes laterales previa impermeabizacion de sus paredes y la colocación de paneles de geodren planar (o lamidren). En su parte intermedia se inicia la construcción de un buzón para conectar estas obras o box, por lo tanto se realiza excavación mecánica con pajarita CAT 416F; hay personal con herramienta menor removiendo lodo, producto de las lluvias. Se realizo la colocación y extensión de material seleccionado tipo base granular - por cereo - , utilizando una motoniveladora CAT y vibro para afirmados Hamm. Frente a la Zodme #16 y sobre el talud de corte "expuesto" este fue recubierto con manto geosintética antierosión previa aplicación de una hidrosiembra, el resultado es ahora satisfactorio.</t>
  </si>
  <si>
    <t xml:space="preserve">Se funde muro y se empalma con tubería instalada para continuar desagüe perimetral, se instala tubería de 900 mm (en 35 und). Se trabajo en las ODT  # 139, # 140 y # 141. Se trabajo en buzón y disipador, se encofra para muros de descole de la ODT# 139. Las aguas recogidas irán finalmente al cause del Rio Aurrá. Se continua construcción de cunetas laterales en ambas "nuevas" calzadas, serán de sección triangular; se utiliza concreto premezclado de 21 MPa. </t>
  </si>
  <si>
    <t>Construcción canaleta perimetral - CD</t>
  </si>
  <si>
    <r>
      <t xml:space="preserve"> </t>
    </r>
    <r>
      <rPr>
        <sz val="11"/>
        <rFont val="Arial Narrow"/>
        <family val="2"/>
      </rPr>
      <t>Se continua con la actividad de instalación de paneles de acero, de encofrados y funde canal perimetral. También se funden cunetas en bordes de las calzadas.</t>
    </r>
  </si>
  <si>
    <t xml:space="preserve">PK 29+900 </t>
  </si>
  <si>
    <t>Excavación mecánica y Acceso vehicular a la Vda,. Guaimaral - CD</t>
  </si>
  <si>
    <t>Se suspende actividad de corte mecánico con CAT sobre orugas. Se fundió primer y segundo tramo de losa de contra piso del falso túnel en construcción y se prepara área para la fundida de otro tramo de losa. Se realiza distribución y colocación de aceros para los siguientes tramos de losa y aceros de los muros. Taludes aledaños se tienen tapados con plásticos a fin de evitar ser erosionados por lluvias. Futuro acceso a la Vda. Guaimaral.</t>
  </si>
  <si>
    <t>Actividad de perforación para pernos pasivos de anclaje # 10 y con L= 9 m. También se coloca sobre la cara expuesta del talud, paneles de malla electrosoldada de acero (15x15x6) + lagrimales en PVC. También se funden los dados de apoyo (en concreto 20 x 20 cm) de las platinas y turcas en cada uno de los anclajes. En los trabajos se utilizo cargador para la aplicación de concreto lanzado con e= 10 cm y resistencia de 21 MPa. Para los demás trabajos se utiliza personal suspendido. Sector Tierra Mítica.</t>
  </si>
  <si>
    <t xml:space="preserve">Mediante la utilización de equipo y personal suspendido se coloco sobre la cara expuesta del talud (o K 30+670), pernos pasivos de anclaje de L = 3 m + paneles de malla electrosoldada de acero (15x15x6) + lagrimales en PVC con L= 1 m. Se cubrió poco a poco la cara expuesta del talud con concreto lanzado. Se realizo la construcción de disipadores de energía. Se habilito el transito automotor por la nueva calzada y por la antigua calzada, suprimiéndose el PARE / SIGA. Sector de La Laguna. </t>
  </si>
  <si>
    <t>Se evidencio fallo sobre el costado derecho (con perdida de banca), por acción de las aguas del Rio Cuaca. Se ha afectado la ODT # 160. Se tuvo trabajando un bulldozer CAT + volquetas, recuperando la banca cedida por la erosión del Rio. Se construyo el solado (en concreto pobre) para alargue de las ODT´s # 162 y 163, se utilizan tubos Titan x 1500 mm. Sector Tierra Mítica</t>
  </si>
  <si>
    <t>Obras correspondientes al alargue del box se continúan colocando tubería Titan x 1500 mm., hacia la calzada existente. Se realizan sus llenos con material seleccionado. Posteriormente se hizo imprimación de sus granulares y se coloco un pequeño tramo con la extensión de mezcla en caliente de MSC-25. 
El talud sobre la vía opuesta a este box (o PK 19+ 450 CI), se interviene debido a que es altamente fracturado y con discontinuidades definidas. Por lo tanto se le realizan perforaciones (con equipo manual) para colocar y asegurar malla eslabonada (H PG3  V8 x 10) triple torsión y con los anclajes activos, compuestos por sartas de hasta 3 torones. Adicionalmente la malla se asegura con cables de acero (D= 1/2") que son cruzados y también en forma perimetral asegurados en ganchos anclados a la misma roca. Este mecanismo de protección permitirá la retención de material rocoso a punto de desprenderse y evitar que cuñas o salientes rocosas inestables no caigan sobre la actual vía; además de que se conserve su geometría de corte. Sector Politécnico.</t>
  </si>
  <si>
    <t>Hacia el PK mayor, se reinicia actividad de construcción de cunetas con sección en L o triangulares (en forma ajedrezada), utilizando concreto premezclado de 21 MPa. 
Se hicieron llenos con material seleccionado sobre la placa de aproximación (estribo # 2 ) del nuevo puente vehicular.
Se realizo instalación de MSC-25  (tramo faltante) a empatar con  puente del PK 21+200.  Sector Politécnico - Loma Hermosa.</t>
  </si>
  <si>
    <t>El paso de vehículos se hace sin contratiempos en ambos sentidos, a partir del 1 de junio se reactiva el cobro del peaje. Hay bastante transito de vehículos de carga y de motos. Se sigue control a vehículos, por la cuarentena obligatoria ordenada por el Gobierno Nal. (Covid-19), se cuenta con control Policial. Se realiza también cada 20 min. (y en un solo sentido) detención o parada de vehículos a fin de intervenir las galerías entre los túneles (de lunes a viernes). Se termino la demolición y reconstrucción de placas fracturadas (del pavimento rígido) del carril de las motos (sentido Santafé - Medellín).
Se continua el montaje de la estructura metálica (como cubierta definitiva) de la zona de peajes. Sus columnas son apoyadas sobre placas de apoyo en acero atornilladas y en la parte superior son amarradas por cerchas metálicas "lineales" estructurales de acero. Se utilizan perfiles estructurales en acero tipo A 572 Gr. 50, A 1011 Gr. 50 y F 1554 Gr. 105. La tornillería es de acero tipo A 325, A 307 y A 563.</t>
  </si>
  <si>
    <t>EXCAVACION,  LLENOS, DRENAJES y TRANSITABILIDAD - CD</t>
  </si>
  <si>
    <t>Sobre la pata del talud rehabilitado, se hace el acopio 'provisional' del material de rezaga que se extrae del nuevo túnel y de sus galerías (peatonales / vehiculares), portal Medellín; para después transportarlo a la planta de trituración ubicada en el PK 11+700 o en el PK 1+200. Se utiliza cargador, un Bobcat y muchas volquetas que lo extraen del túnel. Las cantidades disminuirán debido a que el túnel ya logro el cale. Continuamente se transporta hacia la planta trituradora este material de descombro, para evitar excesiva altura en el patio de acopio y posible derrame hacia la vía en uso. Se adecua una sección de la vía para el paso vehicular y poder intervenir la CD. En el acopio se trabaja con personal PARE/SIGA y se realiza limpieza con herramienta menor y barridos con cepillo rotativo montado en Bobcat.</t>
  </si>
  <si>
    <t xml:space="preserve"> Sobre la calzada nueva, se realizo el punteo con pintura blanca para hacer luego la demarcación vial. La calzada ya se tiene en uso, para el transito automotor con ayuda de maletines, delineadores tubulares, colombinas y cintas. De esta manera se proyecta intervenir pronto la calzada existente. Sobre este tramo vial se permite la detención de vehículos (cola vehicular) cada 20 min., después de haber pagado el valor del peaje (sentido Medellín - Santafé). Se trabaja con personal PARE / SIGA</t>
  </si>
  <si>
    <t>PK 10+700 CI. Se realizo la prolongación de una ODT tipo Box. También se construyo un muro escollera y la demolición de un negocio / vivienda; se realiza control topográfico - Sector Doña Rosa.</t>
  </si>
  <si>
    <t xml:space="preserve">PK 12+764 o Box # 057. Se realiza el fundido de un box gemelo al existente. Se utiliza concreto premezclado de 28 Mpa., para ello. Se hace uso de juntas en PVC "amarilla termoplástica" como cinta / sello y como junta de construcción/expansión.  </t>
  </si>
  <si>
    <t>PK 18+250 CD. Se inicia la construcción de una bajante escalonada que recoge aguas pluviales de las cunetas lineales paralelas a la nueva calzada. Sector Palmeras 2.</t>
  </si>
  <si>
    <t xml:space="preserve">PK 10+200 CI. Excavación de montaña. Se continua con el rompimiento de roca "dura" con el martillo hidráulico montado en CAT sobre orugas. Sector Piedra Negra y anexo a la actual vía.   </t>
  </si>
  <si>
    <t>PK 25+740 CD. Iniciada la instalación del acero de refuerzo (con Fy= 60000 psi) y de la losa ya fundida; se realiza la colocación de las parrillas de hierros de los muros y su correspondiente encofrado. Box # 119 (y es un alargue del existente).</t>
  </si>
  <si>
    <t>PK 21+100 CD. Realizada la instalación y extensión de la mezcla en caliente tipo MSC-25, se inicia actividad de construcción de cunetas triangulares o en L, utilizando en el colado el sistema de ajedrezado. Sector Loma Hermosa.</t>
  </si>
  <si>
    <t xml:space="preserve">PK 29+900 CD. Se realiza el chequeo final del refuerzo y los preparativos para la fundida de un tercer tramo de losa de contrapiso del falso túnel que dará acceso a la Vda. Guaimaral. </t>
  </si>
  <si>
    <t>PK 19+200 CD. Sobre los bordes de los taludes de corte, se realiza la excavación manual para la colocación de cajones prefabricados y distribuir las redes ITS. Acá se ilustra, una red tipo tritubo en PVC y en el frente de obra de la zona urbana de San Jerónimo.</t>
  </si>
  <si>
    <t xml:space="preserve">PK 0+700 CCO del túnel. Se tiene disponibilidad de grúas, ambulancia y vehículo de inspección para dar apoyo a usuarios en caso de eventos de accidentes / incidentes.  </t>
  </si>
  <si>
    <t xml:space="preserve">PK 0+060 Playa de peajes. Continua el montaje y ensamble de la estructura metálica (o cubierta definitiva) de la zona de peajes. Se utilizan cerchas metálicas "lineales" estructurales de acero con perfiles tipo: A 572 Gr. 50, A 1011 Gr. 50 y F 1554 Gr. 105. La tornillería es de acero tipo A 325, A 307 y A 563. </t>
  </si>
  <si>
    <r>
      <t>En este periodo el concesionario continuó con las siguientes actividades:
En Portal Medellín (PK0+804)-UF3.1B,  S</t>
    </r>
    <r>
      <rPr>
        <b/>
        <sz val="11"/>
        <color rgb="FFFF0000"/>
        <rFont val="Arial"/>
        <family val="2"/>
      </rPr>
      <t>e terminó con la excavación, sección completa del  túnel principa</t>
    </r>
    <r>
      <rPr>
        <sz val="11"/>
        <rFont val="Arial"/>
        <family val="2"/>
      </rPr>
      <t xml:space="preserve">l, por el método de perforación y voladura , mas perfilado mecánico, en terrenos con sostenimiento </t>
    </r>
    <r>
      <rPr>
        <sz val="11"/>
        <color rgb="FFFF0000"/>
        <rFont val="Arial"/>
        <family val="2"/>
      </rPr>
      <t>Tipo SB-3</t>
    </r>
    <r>
      <rPr>
        <sz val="11"/>
        <rFont val="Arial"/>
        <family val="2"/>
      </rPr>
      <t xml:space="preserve">,  en el </t>
    </r>
    <r>
      <rPr>
        <sz val="11"/>
        <color rgb="FFFF0000"/>
        <rFont val="Arial"/>
        <family val="2"/>
      </rPr>
      <t>PK2+980,3; L acumulada=2,176,3 m a origen.</t>
    </r>
    <r>
      <rPr>
        <sz val="11"/>
        <rFont val="Arial"/>
        <family val="2"/>
      </rPr>
      <t xml:space="preserve"> Se continuó con actividades de perfilado de la excavación y relanzado en zona del cale. Se ejecutó acompañamiento por la interventoría, en las pruebas de tracción de pernos faltantes por ensayar.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el vertimiento se esta realizando por la cuneta de drenaje del túnel nuevo;  cual descarga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</si>
  <si>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En  Galería de Conexión </t>
    </r>
    <r>
      <rPr>
        <sz val="11"/>
        <color rgb="FFFF0000"/>
        <rFont val="Arial"/>
        <family val="2"/>
      </rPr>
      <t>Peatonal No 1</t>
    </r>
    <r>
      <rPr>
        <sz val="11"/>
        <rFont val="Arial"/>
        <family val="2"/>
      </rPr>
      <t xml:space="preserve"> (1+230-tunel nuevo): En este periodo, se continuaron actividades excavación, a partir del punto de entronque (Excavación mecanica+taladros, de los </t>
    </r>
    <r>
      <rPr>
        <sz val="11"/>
        <color rgb="FFFF0000"/>
        <rFont val="Arial"/>
        <family val="2"/>
      </rPr>
      <t>8 primeros metros</t>
    </r>
    <r>
      <rPr>
        <sz val="11"/>
        <rFont val="Arial"/>
        <family val="2"/>
      </rPr>
      <t xml:space="preserve"> de esta galería desde el  túnel existente (K9+580- Abscisado Túnel existente). La excavación de la galería desde el túnel nuevo, continua suspendida,  avanza en terrenos con sostenimiento Tipo SG- III, sección completa, en el</t>
    </r>
    <r>
      <rPr>
        <sz val="11"/>
        <color rgb="FFFF0000"/>
        <rFont val="Arial"/>
        <family val="2"/>
      </rPr>
      <t xml:space="preserve"> PK0+009</t>
    </r>
    <r>
      <rPr>
        <sz val="11"/>
        <rFont val="Arial"/>
        <family val="2"/>
      </rPr>
      <t xml:space="preserve">- </t>
    </r>
    <r>
      <rPr>
        <sz val="11"/>
        <color rgb="FFFF0000"/>
        <rFont val="Arial"/>
        <family val="2"/>
      </rPr>
      <t>L acumulada=9 m</t>
    </r>
    <r>
      <rPr>
        <sz val="11"/>
        <rFont val="Arial"/>
        <family val="2"/>
      </rPr>
      <t xml:space="preserve"> a origen; éste avance esta adelantado,  teniendo en cuenta el programa de obra actualizado, el cual contempla el  inicio de excavación, el día 31 de marzo de 2021.
En  Galería de Conexión</t>
    </r>
    <r>
      <rPr>
        <sz val="11"/>
        <color rgb="FFFF0000"/>
        <rFont val="Arial"/>
        <family val="2"/>
      </rPr>
      <t xml:space="preserve"> Peatonal No 2</t>
    </r>
    <r>
      <rPr>
        <sz val="11"/>
        <rFont val="Arial"/>
        <family val="2"/>
      </rPr>
      <t xml:space="preserve"> (2+165-Tunel nuevo):  En este periodo, se continuaron actividades excavación, a partir del punto de entronque Excavación mecanica+taladros, de los </t>
    </r>
    <r>
      <rPr>
        <sz val="11"/>
        <color rgb="FFFF0000"/>
        <rFont val="Arial"/>
        <family val="2"/>
      </rPr>
      <t>5 primeros metros,</t>
    </r>
    <r>
      <rPr>
        <sz val="11"/>
        <rFont val="Arial"/>
        <family val="2"/>
      </rPr>
      <t xml:space="preserve"> de esta galería en el túnel existente (K10+545-Abscisado túnel existente). La excavación de la galería desde el túnel nuevo, continua suspendida; avanza en terrenos con sostenimiento Tipo SG- III, sección completa, en el </t>
    </r>
    <r>
      <rPr>
        <sz val="11"/>
        <color rgb="FFFF0000"/>
        <rFont val="Arial"/>
        <family val="2"/>
      </rPr>
      <t>PK0+003- L acumulada=3 m</t>
    </r>
    <r>
      <rPr>
        <sz val="11"/>
        <rFont val="Arial"/>
        <family val="2"/>
      </rPr>
      <t xml:space="preserve"> a origen; éste avance esta adelantado,  teniendo en cuenta el programa de obra actualizado, el cual contempla el  inicio de excavación, el día 21 de enero de 2021.
En  Galería de </t>
    </r>
    <r>
      <rPr>
        <sz val="11"/>
        <color rgb="FFFF0000"/>
        <rFont val="Arial"/>
        <family val="2"/>
      </rPr>
      <t>Conexión Peatonal No 3</t>
    </r>
    <r>
      <rPr>
        <sz val="11"/>
        <rFont val="Arial"/>
        <family val="2"/>
      </rPr>
      <t xml:space="preserve"> (2+675-Tunel nuevo):  En este periodo, se continuaron actividades excavación, a partir del punto de entronque Excavación mecanica+taladros, de los </t>
    </r>
    <r>
      <rPr>
        <sz val="11"/>
        <color rgb="FFFF0000"/>
        <rFont val="Arial"/>
        <family val="2"/>
      </rPr>
      <t>4 primeros metros)</t>
    </r>
    <r>
      <rPr>
        <sz val="11"/>
        <rFont val="Arial"/>
        <family val="2"/>
      </rPr>
      <t xml:space="preserve"> de esta galería en el túnel existente (K11+054-Abscisado túnel existente). Se continuó la excavación de la galería desde el túnel nuevo, avanza en terrenos con sostenimiento Tipo SG- III, sección completa, en el </t>
    </r>
    <r>
      <rPr>
        <sz val="11"/>
        <color rgb="FFFF0000"/>
        <rFont val="Arial"/>
        <family val="2"/>
      </rPr>
      <t xml:space="preserve">PK0+002- L acumulada=2,0 </t>
    </r>
    <r>
      <rPr>
        <sz val="11"/>
        <rFont val="Arial"/>
        <family val="2"/>
      </rPr>
      <t xml:space="preserve">m a origen; éste avance esta adelantado,  teniendo en cuenta el programa de obra actualizado, el cual contempla el  inicio de excavación, el día 30 de diciembre de 2021.
En  Galería de Conexión </t>
    </r>
    <r>
      <rPr>
        <sz val="11"/>
        <color rgb="FFFF0000"/>
        <rFont val="Arial"/>
        <family val="2"/>
      </rPr>
      <t>Vehicular No 2</t>
    </r>
    <r>
      <rPr>
        <sz val="11"/>
        <rFont val="Arial"/>
        <family val="2"/>
      </rPr>
      <t xml:space="preserve"> (3+165-Tunel nuevo):  En este periodo, se continuaron actividades excavación, a partir del punto de entronque Excavación mecanica+taladros, de los </t>
    </r>
    <r>
      <rPr>
        <sz val="11"/>
        <color rgb="FFFF0000"/>
        <rFont val="Arial"/>
        <family val="2"/>
      </rPr>
      <t>4 primeros metros,</t>
    </r>
    <r>
      <rPr>
        <sz val="11"/>
        <rFont val="Arial"/>
        <family val="2"/>
      </rPr>
      <t xml:space="preserve"> de esta galería en el túnel existente (K11+544-Abscisado túnel existente). Se continuó la excavación de la galería desde el túnel nuevo, avanza en terrenos con sostenimiento Tipo SG- III,sección completa, en el </t>
    </r>
    <r>
      <rPr>
        <sz val="11"/>
        <color rgb="FFFF0000"/>
        <rFont val="Arial"/>
        <family val="2"/>
      </rPr>
      <t>PK0+015,6- L acumulada=15,6 m</t>
    </r>
    <r>
      <rPr>
        <sz val="11"/>
        <rFont val="Arial"/>
        <family val="2"/>
      </rPr>
      <t xml:space="preserve"> a origen; éste avance esta adelantado,  teniendo en cuenta el programa de obra actualizado, el cual contempla el  inicio de excavación, el día 30 de diciembre de 2020.
En  Galería de </t>
    </r>
    <r>
      <rPr>
        <sz val="11"/>
        <color rgb="FFFF0000"/>
        <rFont val="Arial"/>
        <family val="2"/>
      </rPr>
      <t>Conexión Peatonal No 4</t>
    </r>
    <r>
      <rPr>
        <sz val="11"/>
        <rFont val="Arial"/>
        <family val="2"/>
      </rPr>
      <t xml:space="preserve"> (3+645-Tunel nuevo):  En este periodo, se continuaron actividades excavación, a partir del punto de entronque Excavación mecanica+taladros, de los </t>
    </r>
    <r>
      <rPr>
        <sz val="11"/>
        <color rgb="FFFF0000"/>
        <rFont val="Arial"/>
        <family val="2"/>
      </rPr>
      <t>5 primeros metros,</t>
    </r>
    <r>
      <rPr>
        <sz val="11"/>
        <rFont val="Arial"/>
        <family val="2"/>
      </rPr>
      <t xml:space="preserve"> de esta galería en el túnel existente (K12+024-Abscisado túnel existente). Se continuó la excavación de la galería desde el túnel nuevo, avanza en terrenos con sostenimiento Tipo SG- II,sección completa, en el</t>
    </r>
    <r>
      <rPr>
        <sz val="11"/>
        <color rgb="FFFF0000"/>
        <rFont val="Arial"/>
        <family val="2"/>
      </rPr>
      <t xml:space="preserve"> PK0+060,1- L acumulada=60,1 m</t>
    </r>
    <r>
      <rPr>
        <sz val="11"/>
        <rFont val="Arial"/>
        <family val="2"/>
      </rPr>
      <t xml:space="preserve"> a origen; éste avance esta adelantado,  teniendo en cuenta el programa de obra actualizado, el cual contempla el  inicio de excavación, el día 26 de enero de 2021.
Igualmente se continuaron actividades, de construcción de los entronques de la Galería de Conexión Vehicular No 1 (1+695) (10+074) con la (Excavación mecanica+taladros, de los 5 primeros metros) , la Galería de Conexión Peatonal No 5 (4+050) (12+485) con la (Excavación mecanica+taladros, de los 5 primeros metros) y Galería de Conexión Vehicular No 3 (4+445) (12+905) (Excavación mecanica+taladros, de los 4 primeros metros) y la Galería de Conexión Peatonal No 6 (4+940) (13+430) (Excavación mecanica+taladros, de los 4 primeros metros).</t>
    </r>
  </si>
  <si>
    <r>
      <t xml:space="preserve">En el Portal Santa Fe de Antioquia (PK5+410)-UF3.1B. </t>
    </r>
    <r>
      <rPr>
        <b/>
        <sz val="11"/>
        <rFont val="Arial"/>
        <family val="2"/>
      </rPr>
      <t xml:space="preserve"> </t>
    </r>
    <r>
      <rPr>
        <b/>
        <sz val="11"/>
        <color rgb="FFFF0000"/>
        <rFont val="Arial"/>
        <family val="2"/>
      </rPr>
      <t>Se terminó con la excavación, en sección completa del túnel principal</t>
    </r>
    <r>
      <rPr>
        <sz val="11"/>
        <rFont val="Arial"/>
        <family val="2"/>
      </rPr>
      <t xml:space="preserve">, por el método de perforación y voladura y perfilado mecánico, en terrenos con sostenimiento </t>
    </r>
    <r>
      <rPr>
        <sz val="11"/>
        <color rgb="FFFF0000"/>
        <rFont val="Arial"/>
        <family val="2"/>
      </rPr>
      <t>Tipo SB-3</t>
    </r>
    <r>
      <rPr>
        <sz val="11"/>
        <rFont val="Arial"/>
        <family val="2"/>
      </rPr>
      <t xml:space="preserve">, en el </t>
    </r>
    <r>
      <rPr>
        <sz val="11"/>
        <color rgb="FFFF0000"/>
        <rFont val="Arial"/>
        <family val="2"/>
      </rPr>
      <t>PK2+980,3; L acumulada=2.429,7m a origen</t>
    </r>
    <r>
      <rPr>
        <sz val="11"/>
        <rFont val="Arial"/>
        <family val="2"/>
      </rPr>
      <t>,  Se continuó con actividades de perfilado de la excavación y relanzado en zona del cale. Se ejecutó acompañamiento, en las pruebas de tracción de pernos faltantes por ensayar.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</si>
  <si>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
Para la UF3.1.B  el concesionario </t>
    </r>
    <r>
      <rPr>
        <b/>
        <sz val="11"/>
        <color rgb="FFFF0000"/>
        <rFont val="Arial"/>
        <family val="2"/>
      </rPr>
      <t>terminó actividades de excavación</t>
    </r>
    <r>
      <rPr>
        <sz val="11"/>
        <rFont val="Arial"/>
        <family val="2"/>
      </rPr>
      <t xml:space="preserve"> por el sistema  de  perforación y voladura, del</t>
    </r>
    <r>
      <rPr>
        <b/>
        <sz val="11"/>
        <color rgb="FFFF0000"/>
        <rFont val="Arial"/>
        <family val="2"/>
      </rPr>
      <t xml:space="preserve"> túnel principal en el Portal Santa Fe</t>
    </r>
    <r>
      <rPr>
        <sz val="11"/>
        <rFont val="Arial"/>
        <family val="2"/>
      </rPr>
      <t xml:space="preserve">, sin atrasos evidentes.
</t>
    </r>
  </si>
  <si>
    <r>
      <rPr>
        <b/>
        <sz val="12"/>
        <rFont val="Arial"/>
        <family val="2"/>
      </rPr>
      <t>Portal Medellín - segundo tubo Túnel Occidente</t>
    </r>
    <r>
      <rPr>
        <sz val="12"/>
        <rFont val="Arial"/>
        <family val="2"/>
      </rPr>
      <t xml:space="preserve">
Actividades de perfilado de la excavación y relanzado en zona del cale, en túnel principal, sección  </t>
    </r>
    <r>
      <rPr>
        <sz val="12"/>
        <color rgb="FFFF0000"/>
        <rFont val="Arial"/>
        <family val="2"/>
      </rPr>
      <t>Tipo SB-3</t>
    </r>
    <r>
      <rPr>
        <sz val="12"/>
        <rFont val="Arial"/>
        <family val="2"/>
      </rPr>
      <t xml:space="preserve"> (Portal Medellín).
</t>
    </r>
  </si>
  <si>
    <r>
      <rPr>
        <b/>
        <sz val="12"/>
        <rFont val="Arial"/>
        <family val="2"/>
      </rPr>
      <t>Portal Santa Fe - Segundo Tubo Túnel de Occidente</t>
    </r>
    <r>
      <rPr>
        <sz val="12"/>
        <rFont val="Arial"/>
        <family val="2"/>
      </rPr>
      <t xml:space="preserve">
Actividades de perfilado de la excavación y relanzado en zona del cale, en túnel principal, sección  Tipo SB-3 (Portal Medellín), (Portal Santa Fe).
</t>
    </r>
  </si>
  <si>
    <t xml:space="preserve"> PK 0+804 - UF3.1A - PTAR en funcionamiento. Portal Medellín..</t>
  </si>
  <si>
    <t xml:space="preserve">    PK1+230 - UF3.1A -  Excavación suspendida (túnel nuevo), en galería peatonal N°1. Portal Medellín .</t>
  </si>
  <si>
    <t>PK2+165 - UF3.1B - Excavación suspendida (túnel nuevo), en galería peatonal N°1. Portal Medellín .</t>
  </si>
  <si>
    <t xml:space="preserve">  PK 2+675 - UF3.1B -  Excavación suspendida (túnel nuevo), en galería peatonal N°1. Portal Medellín .</t>
  </si>
  <si>
    <t xml:space="preserve"> PK2+675/2+980,3 - UF3.1B - acompañamiento por la interventoría, en las pruebas de tracción de pernos faltantes por ensayar.</t>
  </si>
  <si>
    <t>PK2+980,3 - UF3.1B - Relanzado de concreto, para sostenimiento, Túnel principal. Portal Medellín.</t>
  </si>
  <si>
    <t xml:space="preserve"> PK 3+165 - UF3.1B - Perfilado mediante medios mecánicos en galería vehicular N°2 (PK 0+034,2). Portal Santa Fe.</t>
  </si>
  <si>
    <t xml:space="preserve"> PK2+999,5/3+037,5 - UF3.1B -Acompañamiento por la interventoría, en las pruebas de tracción de pernos faltantes por ensayar.</t>
  </si>
  <si>
    <t xml:space="preserve"> PK 3+645 - UF3.1B -  No se evidencia actividad en galería peatonal N°4 (PK 0+076). Portal Santa Fe.</t>
  </si>
  <si>
    <t>PK 3+645 - UF3.1B -  No se evidencia actividad en galería peatonal N°4 (PK 0+076). Portal Santa Fe.</t>
  </si>
  <si>
    <t xml:space="preserve"> PK 3+165 - UF3.1B -  No se evidencia actividad en galería vehicular N°2 (PK 0+043,8). Portal Santa Fe.</t>
  </si>
  <si>
    <t>PK 2+980 - UF3.1B - Instalación de concreto lanzado 30 MPa, excavación túnel principal, sección sostenimiento tipo SB-3. Portal Santa Fe.</t>
  </si>
  <si>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color rgb="FFFF0000"/>
        <rFont val="Arial"/>
        <family val="2"/>
      </rPr>
      <t xml:space="preserve"> PILA 1: Caisson 3 h=23,5m, Caisson 4 h=26,3m. </t>
    </r>
    <r>
      <rPr>
        <sz val="11"/>
        <rFont val="Arial"/>
        <family val="2"/>
      </rPr>
      <t xml:space="preserve"> PiILA 2: Caisson 5 h=26m, Caisson 6 h=29m . PILA 3: Caisson 7 h=18,1m, Caisson 8 h=15,5m. PILA 4: Caisson 9 h=16m, Caisson 10 h=18,6m. PILA 5: Caisson 11 h=20,5m, Caisson 12 h=21m.  ESTRIBO 2: Caisson 13 h=17m,  Caisson 14 h=17,5m.
El avance en excavación y construcción de anillos es del 98,2%.</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Se instala solado, acero de refuerzo  y encofrado y se funde Viga Cabezal , tramos 1 y 2 del cuerpo del Estribo, topes sísmicos y pedestales, aletas y muros laterales.. 
PILA 3: Instalación acero de refuerzo núcleos  Caissons 7 y 8. y se funden. Se instala acero de refuerzo y encofrado y se funden columnas a nivel de Viga cabezal.
PILA 4: Instalación acero de refuerzo núcleos Caissons 9 y 10 y se funden. Se instala acero de refuerzo y encofrado y se funde columna 10.
PILA 5: Instalación acero de refuerzo núcleos Caisson 11 y 12 y se funden.</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</si>
  <si>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Instalación acero de refuerzo y encofrado Dovela sobre Pila y Dovelas N°1 y se funden. Montaje de carros de avance para construcción de Voladizos 1 y 2</t>
    </r>
    <r>
      <rPr>
        <sz val="11"/>
        <color rgb="FFFF0000"/>
        <rFont val="Arial"/>
        <family val="2"/>
      </rPr>
      <t xml:space="preserve">. Instalación acero de refuerzo Dovelas N°2 , 3 , 4,  5, 6 ,7, 8 y 9 y se funden, se tensionan cables. </t>
    </r>
    <r>
      <rPr>
        <sz val="11"/>
        <rFont val="Arial"/>
        <family val="2"/>
      </rPr>
      <t xml:space="preserve">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Instalación acero de refuerzo muro espaldar y ménsula superior Estribo y aleta costado derecho.</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</si>
  <si>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Instalación acero de refuerzo New Jersey ambos costados. Inactivo</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</si>
  <si>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t>
    </r>
    <r>
      <rPr>
        <sz val="11"/>
        <rFont val="Arial"/>
        <family val="2"/>
      </rPr>
      <t xml:space="preserve"> Instalación acero de refuerzo núcleos Caissons 3, 4, 5  y 6 se funden.</t>
    </r>
    <r>
      <rPr>
        <sz val="11"/>
        <color rgb="FFFF0000"/>
        <rFont val="Arial"/>
        <family val="2"/>
      </rPr>
      <t xml:space="preserve"> </t>
    </r>
    <r>
      <rPr>
        <sz val="11"/>
        <rFont val="Arial"/>
        <family val="2"/>
      </rPr>
      <t xml:space="preserve">Se termina la la elevación de las columnas de los Caissons a nivel de construcción del Dado. </t>
    </r>
    <r>
      <rPr>
        <sz val="11"/>
        <color rgb="FFFF0000"/>
        <rFont val="Arial"/>
        <family val="2"/>
      </rPr>
      <t>Adecuación  instalación de andamios de carga y plataforma para Dado.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Instalación de plataforma para construcción de dovela sobre Pila y dovelas N°1 en voladizos 3 y 4</t>
    </r>
    <r>
      <rPr>
        <sz val="11"/>
        <color rgb="FFFF0000"/>
        <rFont val="Arial"/>
        <family val="2"/>
      </rPr>
      <t>.</t>
    </r>
    <r>
      <rPr>
        <sz val="11"/>
        <rFont val="Arial"/>
        <family val="2"/>
      </rPr>
      <t xml:space="preserve"> Se instala acero de refuerzo y encofrado en la losa inferior y muros y se funden. </t>
    </r>
    <r>
      <rPr>
        <sz val="11"/>
        <color rgb="FFFF0000"/>
        <rFont val="Arial"/>
        <family val="2"/>
      </rPr>
      <t>Se instala acero de refuerzo de la losa superior y se funde, se tensionan cables.</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</si>
  <si>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Instalación acero de refuerzo fase 1 y 2 Dovela sobre estribo. Se funde fase 1.</t>
    </r>
    <r>
      <rPr>
        <sz val="11"/>
        <color theme="1"/>
        <rFont val="Arial"/>
        <family val="2"/>
      </rPr>
      <t xml:space="preserve">
PILA 1: </t>
    </r>
    <r>
      <rPr>
        <sz val="11"/>
        <rFont val="Arial"/>
        <family val="2"/>
      </rPr>
      <t>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rgb="FFFF0000"/>
        <rFont val="Arial"/>
        <family val="2"/>
      </rPr>
      <t xml:space="preserve"> Instalación de plataforma para construcción  de losa superior de conexión a Dovela sobre Pila; se instala acero de refuerzo y se funde. Se tensionan cables.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t>
    </r>
    <r>
      <rPr>
        <sz val="11"/>
        <color rgb="FFFF0000"/>
        <rFont val="Arial"/>
        <family val="2"/>
      </rPr>
      <t>.</t>
    </r>
    <r>
      <rPr>
        <sz val="11"/>
        <rFont val="Arial"/>
        <family val="2"/>
      </rPr>
      <t xml:space="preserve"> Instalación acero de refuerzo losa superior Dovela sobre Pila 2 y Dovelas 1 y se funde.Tensionamiento de cables Dovela N°1. Instalación de carros de avance para construcción de Dovelas N°2 , 3,  4,  5,  6 y 7 en voladizos 3 y 4. Se instala acero de refuerzo y encofrado y se funden.</t>
    </r>
    <r>
      <rPr>
        <sz val="11"/>
        <color rgb="FFFF0000"/>
        <rFont val="Arial"/>
        <family val="2"/>
      </rPr>
      <t xml:space="preserve"> Se tensionan los cables de estas Dovelas. Dezplazamiento carros de avance para construcción de Dovelas N°8. Se instala acero de refuerzo y ductos para instalación de los cables. Se funden Dovelas y se tensionan cables.</t>
    </r>
    <r>
      <rPr>
        <sz val="11"/>
        <color theme="1"/>
        <rFont val="Arial"/>
        <family val="2"/>
      </rPr>
      <t xml:space="preserve">
El avance en excavación y construcción de anillos es del 105,3,%</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</si>
  <si>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color rgb="FFFF0000"/>
        <rFont val="Arial"/>
        <family val="2"/>
      </rPr>
      <t xml:space="preserve">SUPERESTRUCTURA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Instalación de plataforma y acero de refuerzo para voladizo izquierdo y derecho  vanos 9 , 8, 7, 6 , 5, 4 y 3 y se funden. Instalación acero de refuerzo y encofrado módulos de New Jersey. Se funden 11 módulos por cada costado.</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</si>
  <si>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Se  realiza el montaje del equipo lanza-vigas.
</t>
    </r>
    <r>
      <rPr>
        <u/>
        <sz val="11"/>
        <color rgb="FFFF0000"/>
        <rFont val="Arial"/>
        <family val="2"/>
      </rPr>
      <t xml:space="preserve">SUPERESTRUCTURA
</t>
    </r>
    <r>
      <rPr>
        <sz val="11"/>
        <color rgb="FFFF0000"/>
        <rFont val="Arial"/>
        <family val="2"/>
      </rPr>
      <t xml:space="preserve">Se instalan Vigas prefabricadas sobre apoyos de neopreno en el vano 1 para ambas calzadas. Se construye diafragma, se instalan pre-losas y acero de refuerzo de la losa y se funde. Se instalan Vigas prefabricadas sobre apoyos de neopreno en el Vano 2 calzada derecha e izquierda. Para la calzada izquierda, se construyen diafragmas, se instalan pre-losas Tipo B e instalación acero de refuerzo de la losa.
</t>
    </r>
    <r>
      <rPr>
        <sz val="11"/>
        <color theme="1"/>
        <rFont val="Arial"/>
        <family val="2"/>
      </rPr>
      <t xml:space="preserve">
El avance en excavación y construcción de anillos es del 107,3%</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</si>
  <si>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 Instalación andamios de carga y plataforma para construir Viga Cabezal. Se instala acero de refuerzo, encofrado y se funde Viga Cabezal, se instalan los torones y se tensionan. Instalación acero de refuerzo de topes sísmicos y pedestales.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 xml:space="preserve">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t>
    </r>
    <r>
      <rPr>
        <sz val="11"/>
        <color theme="1"/>
        <rFont val="Arial"/>
        <family val="2"/>
      </rPr>
      <t xml:space="preserve">
</t>
    </r>
    <r>
      <rPr>
        <sz val="11"/>
        <rFont val="Arial"/>
        <family val="2"/>
      </rPr>
      <t>ESTRIBO 2: Se funde el núcleo de los Caissons 30, 31 y 32.</t>
    </r>
    <r>
      <rPr>
        <u/>
        <sz val="9"/>
        <color theme="1"/>
        <rFont val="Calibri"/>
        <family val="2"/>
        <scheme val="minor"/>
      </rPr>
      <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</si>
  <si>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 Montaje del Equipo lanza-vigas en el estribo 1.</t>
    </r>
    <r>
      <rPr>
        <sz val="11"/>
        <color rgb="FFFF0000"/>
        <rFont val="Arial"/>
        <family val="2"/>
      </rPr>
      <t xml:space="preserve">
</t>
    </r>
    <r>
      <rPr>
        <u/>
        <sz val="11"/>
        <color rgb="FFFF0000"/>
        <rFont val="Arial"/>
        <family val="2"/>
      </rPr>
      <t xml:space="preserve">SUPERESRUCTURA
</t>
    </r>
    <r>
      <rPr>
        <sz val="11"/>
        <color rgb="FFFF0000"/>
        <rFont val="Arial"/>
        <family val="2"/>
      </rPr>
      <t xml:space="preserve">Vanos 1, 2, 3 y 4: Instalación de Vigas prefabricadas sobre apoyos de neopreno, instalación de pre-losas, acero de refuerzo de la losa y diafragmas y se funden.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</si>
  <si>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91,1%
ESTRIBO 1.</t>
    </r>
    <r>
      <rPr>
        <sz val="11"/>
        <color rgb="FFFF0000"/>
        <rFont val="Arial"/>
        <family val="2"/>
      </rPr>
      <t xml:space="preserve"> Corte mecánico adecuación área para construcción Estribo. Caisson 1 h=7,2m, Caisson2 h=5,5m</t>
    </r>
    <r>
      <rPr>
        <sz val="11"/>
        <rFont val="Arial"/>
        <family val="2"/>
      </rPr>
      <t xml:space="preserve">
PILA 1: </t>
    </r>
    <r>
      <rPr>
        <sz val="11"/>
        <color rgb="FFFF0000"/>
        <rFont val="Arial"/>
        <family val="2"/>
      </rPr>
      <t>Caisson 3 h=13m, Caisson 4 h=19m</t>
    </r>
    <r>
      <rPr>
        <sz val="11"/>
        <rFont val="Arial"/>
        <family val="2"/>
      </rPr>
      <t xml:space="preserve">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PILA 2:</t>
    </r>
    <r>
      <rPr>
        <sz val="11"/>
        <color rgb="FFFF0000"/>
        <rFont val="Arial"/>
        <family val="2"/>
      </rPr>
      <t xml:space="preserve"> Se funde el núcleo de los Caissons 5 y 6. Instalación acero de refuerzo Columnas 5 y 6, se funden a nivel de Viga Cabezal.  Instalación de andamios de carga.</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t>
    </r>
    <r>
      <rPr>
        <sz val="11"/>
        <color rgb="FFFF0000"/>
        <rFont val="Arial"/>
        <family val="2"/>
      </rPr>
      <t>Se esta realizando demolición del cuerpo del Estribo 1 del puente PK21+840.</t>
    </r>
    <r>
      <rPr>
        <sz val="11"/>
        <rFont val="Arial"/>
        <family val="2"/>
      </rPr>
      <t xml:space="preserve">
</t>
    </r>
    <r>
      <rPr>
        <sz val="11"/>
        <color rgb="FFFF0000"/>
        <rFont val="Arial"/>
        <family val="2"/>
      </rPr>
      <t xml:space="preserve">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 </t>
    </r>
    <r>
      <rPr>
        <u/>
        <sz val="11"/>
        <color rgb="FFFF0000"/>
        <rFont val="Arial"/>
        <family val="2"/>
      </rPr>
      <t xml:space="preserve">
</t>
    </r>
    <r>
      <rPr>
        <sz val="11"/>
        <color theme="1"/>
        <rFont val="Arial"/>
        <family val="2"/>
      </rPr>
      <t/>
    </r>
  </si>
  <si>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color rgb="FFFF0000"/>
        <rFont val="Arial"/>
        <family val="2"/>
      </rPr>
      <t>El concesionario de acuerdo al diseño presentado construye Vigas en concreto reforzado complementarias en la losa inferior y superior. Se realiza instalación de acero de refuerzo para las de fensas tipo New Jersey en la losa superior.</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</si>
  <si>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t>
    </r>
    <r>
      <rPr>
        <sz val="11"/>
        <color rgb="FFFF0000"/>
        <rFont val="Arial"/>
        <family val="2"/>
      </rPr>
      <t xml:space="preserve"> Se instalan aisladores sísmicos para la Dovela sobre Estribo. Se instala acero de refuerzo Dovela sobre Estribo y se funde alzado 1. se instalan ductos para cables de tensionamiento.</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Se instalan seis (6)aisladores sísmicos sobre pedestales. Instalación de grouting. </t>
    </r>
    <r>
      <rPr>
        <sz val="11"/>
        <color theme="1"/>
        <rFont val="Arial"/>
        <family val="2"/>
      </rPr>
      <t xml:space="preserve">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A prtir del Estribo 1 se instala concreto de solado para construir a este nivel las dovelas 15, 14, 13, 12 y 11 del voladizo</t>
    </r>
    <r>
      <rPr>
        <sz val="11"/>
        <color rgb="FFFF0000"/>
        <rFont val="Arial"/>
        <family val="2"/>
      </rPr>
      <t xml:space="preserve"> 1. Se instala acero de refuerzo de losa inferior y muros de estas Dovelas y se funde losa inferior y muros. Se instala plataforma para losa superior.</t>
    </r>
    <r>
      <rPr>
        <u/>
        <sz val="11"/>
        <color theme="1"/>
        <rFont val="Arial"/>
        <family val="2"/>
      </rPr>
      <t xml:space="preserve">
</t>
    </r>
    <r>
      <rPr>
        <sz val="11"/>
        <color rgb="FFFF0000"/>
        <rFont val="Arial"/>
        <family val="2"/>
      </rPr>
      <t>PILA 1: Instalación de plataforma para construcción de Dovela sobre Pila y Dovelas N°1. Se instala acero de refuerzo losa inferior y muros y se funde. Instalación de Torre Grua.</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Instalación carro de avance en voladizo 3. Instalación de material para conformación de terraplén en voladizo 4. Se instala concreto de solado sobre el terraplén conformado. Se  instala acero de refuerzo de la losa inferior y muros Dovelas 2 , 3 , 4 y 5. Se funde losa inferior y muros. Se instala plataforma y acero de refuerzo construcción de Dovelas 6, 7 8 y 9; voladizo 4.</t>
    </r>
  </si>
  <si>
    <r>
      <rPr>
        <b/>
        <sz val="11"/>
        <color theme="1"/>
        <rFont val="Arial"/>
        <family val="2"/>
      </rPr>
      <t xml:space="preserve">AMPLIACION PUENTE 24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</si>
  <si>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AMPLIACION PUENTE 23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Se realiza instalación de baranda metálica por ambos costados del puente. Instalación de anticorrocivo y pintura. Se termina esta actividad.</t>
    </r>
  </si>
  <si>
    <r>
      <rPr>
        <b/>
        <sz val="11"/>
        <color theme="1"/>
        <rFont val="Arial"/>
        <family val="2"/>
      </rPr>
      <t>AMPLIACIÓN PUENTE 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2 y 3. Se instala concreto de 49 Mpa. para nivelación de vigas vanos 1 y 2. Se instalan láminas de Steel-Deck , para losa vanos 1 y 2. Se instala acero de refuerzo losa vanos 1 y 2 y se funden.</t>
    </r>
    <r>
      <rPr>
        <sz val="11"/>
        <color rgb="FFFF0000"/>
        <rFont val="Arial"/>
        <family val="2"/>
      </rPr>
      <t xml:space="preserve"> Se realiza retiro de tablero Vano 3 y demolición de losa sobre Vigas. Instalación de Steel Deck e instalación acero de refuerzo losa vano 3 incluyendo los voladizos.</t>
    </r>
  </si>
  <si>
    <r>
      <rPr>
        <b/>
        <sz val="11"/>
        <color theme="1"/>
        <rFont val="Arial"/>
        <family val="2"/>
      </rPr>
      <t>AMPLIACIÓN PUENTE 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las pilas existentes construidas po Inteisa en el año 2013. Se realiza la demolición del Estribo y el retiro de las vigas existentes. Se realizan cortes de tablero vano 3. Se retira carpeta de rodadura en vanos 1 y 2. y demolición de New Jersey costado izquierdo.</t>
    </r>
  </si>
  <si>
    <r>
      <rPr>
        <b/>
        <sz val="11"/>
        <color theme="1"/>
        <rFont val="Arial"/>
        <family val="2"/>
      </rPr>
      <t>AMPLIACIÓN PUENTE 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para retiro del tablero y los New Jersey existentente.  Se inicia retiro de tablero y New Jersey vano 1.</t>
    </r>
  </si>
  <si>
    <t>Puente PK 4+500 UF 1. PILA 1.  Excavación de Caissons 3 y 4.</t>
  </si>
  <si>
    <t>Puente PK 4+500 UF 1.   PILA 4. Nivelación de terreno y liberación de plataforma, area deviga cabezal.</t>
  </si>
  <si>
    <t>Puente PK 5+240 UF 1.  ESTRIBO 2. Encofrado de ménsula superior y aleta costado derecho.</t>
  </si>
  <si>
    <t>Puente PK 5+240 UF 1. PILA 1. Se funde dovelas N°9, voladizo 1.</t>
  </si>
  <si>
    <t>Puente PK 6+040 UF 1-   Instalación acero de refuerzo en defensas New Jersey. Inactivo</t>
  </si>
  <si>
    <t>Puente PK 6+240 UF 1-  PILA 1. Instalación de estructura sobre ménsulas y plataforma construcción de Dado.</t>
  </si>
  <si>
    <t>Puente PK 6+240 UF 1- PILA 2.  Desencofrado y retiro de plataforma de DSP y dovelas N°1.</t>
  </si>
  <si>
    <t>Puente PK 6+900 UF 1- -Encofrado de fase 2 Dovela sobre Estribo 2.</t>
  </si>
  <si>
    <t>Puente PK 6+900 UF 1-   PILA 1. Instalación de aisladores sísmicos y encofrado para bloques de concreto.</t>
  </si>
  <si>
    <t>Puente PK 7+000 UF 1-    Instalacion acero de refuerzo y encofrado de defensas tipo New Jersey.</t>
  </si>
  <si>
    <t>Puente PK 7+000 UF 1-  .Se funde voladizo vano 2-3, costado izquierdo.</t>
  </si>
  <si>
    <t>Puente PK 8+404 UF 1-  PILA 1- ESTRIBO 2. Instalación acero de refuerzo losa, calzada derecha.</t>
  </si>
  <si>
    <t>Puente PK 8+404 UF 1-  PILA 1- ESTRIBO 2. Instalación de prelosas tipo B, calzada izquierda.</t>
  </si>
  <si>
    <t>Puente PK 8+800 UF 1- PILA 3. Instalación acero de refuerzo y encofrado de pedestales y topes sísmicos.</t>
  </si>
  <si>
    <t>Puente PK 17+205 UF1. PILA 4- PILA 5. Instalación de prelosas tipo B, vano 6.</t>
  </si>
  <si>
    <t>Puente PK 17+205 UF1.  PILA 5- ESTRIBO 2. Izaje de vigas vano 7.</t>
  </si>
  <si>
    <t>Puente PK 20+680 UF 2.1 -Instalación de mortero de nivelación con Sika Grout sobre pedestales.</t>
  </si>
  <si>
    <t>Puente PK21+700 UF2.1. ESTRIBO 1. Instalación acero de refuerzo núcleo Caisson 1.</t>
  </si>
  <si>
    <t>Puente PK21+700 UF2.1. PILA 2. Instalación de plataforma para viga Cabezal.</t>
  </si>
  <si>
    <t>Puente PK 23+860 MARCO SOPETRAN UF 2.1- Losa superior, se funde viga complementaria, costado izquierdo.</t>
  </si>
  <si>
    <t>Puente PK 23+860 MARCO SOPETRAN UF 2.1- Losa superior, Peroraciones e instalacíon de acero de refuerzo defensas tipo New Jersey, costado izquierdo.</t>
  </si>
  <si>
    <t>Puente PK 33+100 UF 2.1- TRAMO 1-VOLADIZOS. Instalación de plataforma y acero de refuerzo para losa superior dovelas N° 15,14,13,12 y 11; Lado Medellín, voladizo 1</t>
  </si>
  <si>
    <t>Puente PK 33+100 UF 2.1- TRAMO 1-VOLADIZOS. Instalación acero de refuerzo losa inferior dovelas N°6,7,8 y 9, voladizo 4, Lado Santa Fe.</t>
  </si>
  <si>
    <t>Puente PK 33+100 UF 2.1 TRAMO2 - VIGAS-  Instalaciòn prelosas tipo A y B- Vano 2 y 3, lado Santa Fe. Inactivo</t>
  </si>
  <si>
    <t>Ampliación Puente N°3 PK2+430 UF1 Quebrada La Cola. Acero instalado losa vano 3.</t>
  </si>
  <si>
    <t>Ampliación Puente N°1 PK0+110 UF1 Quebrada La Negra. Instalación concreto de limpieza ESTRIBO 2.</t>
  </si>
  <si>
    <t>Ampliación Puente N°1PK0+110 UF1 Quebrada La Negra. Demolición de defesas tipo New Jersey costado izquierdo, vano 2.</t>
  </si>
  <si>
    <t>Ampliación Puente N°4 PK2+600 UF1 Quebrada La Nuez. Retiro de tablero y demolición de tablero sobre vigas, vano 1</t>
  </si>
  <si>
    <t>Ampliación Puente N°4 PK2+600 UF1 Quebrada La Nuez. Corte de tablero y retiro de módulos, vano 1</t>
  </si>
  <si>
    <r>
      <rPr>
        <b/>
        <sz val="10"/>
        <rFont val="Calibri"/>
        <family val="2"/>
        <scheme val="minor"/>
      </rPr>
      <t>PK14+250 A PK14+500 UF 1  ACT 24.</t>
    </r>
    <r>
      <rPr>
        <sz val="10"/>
        <rFont val="Calibri"/>
        <family val="2"/>
        <scheme val="minor"/>
      </rPr>
      <t xml:space="preserve"> Suspensión eléctrica, instalación red trifásica  4 hilos en compacto, en poste de 14m</t>
    </r>
  </si>
  <si>
    <r>
      <rPr>
        <b/>
        <sz val="10"/>
        <rFont val="Calibri"/>
        <family val="2"/>
        <scheme val="minor"/>
      </rPr>
      <t xml:space="preserve">PK14+250 A PK14+500 UF 1  ACT 24. </t>
    </r>
    <r>
      <rPr>
        <sz val="10"/>
        <rFont val="Calibri"/>
        <family val="2"/>
        <scheme val="minor"/>
      </rPr>
      <t>Suspensión eléctrica, instalación red trifásica  4 hilos en compacto, en poste de 14m</t>
    </r>
  </si>
  <si>
    <t xml:space="preserve">PK9+190 -PK18+059 - UF1 Act 16, 24, 26 y 31. Liberación de cantidades de obra Traslado de redes No 148, Interventoría, Concesionario y Subcontratista. </t>
  </si>
  <si>
    <r>
      <rPr>
        <b/>
        <sz val="10"/>
        <rFont val="Calibri"/>
        <family val="2"/>
        <scheme val="minor"/>
      </rPr>
      <t>PK9+190 -PK18+059 - UF1 Act 16, 24, 26 y 31.</t>
    </r>
    <r>
      <rPr>
        <sz val="10"/>
        <rFont val="Calibri"/>
        <family val="2"/>
        <scheme val="minor"/>
      </rPr>
      <t xml:space="preserve"> Liberación de cantidades de obra Traslado de redes No 148, Interventoría, Concesionario y Subcontratista. </t>
    </r>
  </si>
  <si>
    <r>
      <rPr>
        <b/>
        <sz val="10"/>
        <rFont val="Calibri"/>
        <family val="2"/>
        <scheme val="minor"/>
      </rPr>
      <t xml:space="preserve">PK9+190 -PK18+059 - UF1 Act 16, 24, 26 y 31. </t>
    </r>
    <r>
      <rPr>
        <sz val="10"/>
        <rFont val="Calibri"/>
        <family val="2"/>
        <scheme val="minor"/>
      </rPr>
      <t xml:space="preserve">Liberación de cantidades de obra Traslado de redes No 148, Interventoría, Concesionario y Subcontratista. </t>
    </r>
  </si>
  <si>
    <t xml:space="preserve">En la UF 1: El concesionario en este periodo ejecuto las siguientes actividades: En recorrido de inspección de interventoría, se  evidenció que el concesionario continuó actividades en el PK9+190 UF1 Act 17, se ejecutó traslado de luminarias e instalación de cable Trilpex ACSR No 4, en el PK14+250 A PK14+500 UF 1  ACT 24., suspensión de energía  para instalación red trifásica  4 hilos en compacto, en poste de 14m
Se ejecutó entre los  PK9+190 -PK18+059 - UF1 Act 16, 24, 26 y 31. Liberación de cantidades de obra Traslado de redes No 148, Interventoría, Concesionario y Subcontratista. 
Avance a la fecha UF1: Redes electricas:85% - Redes alumbrado público: 80% y Telecomunicaciones 82%.
En la UF3: El concesionario en este periodo ejecuto las siguientes actividades:  En recorrido de inspección de interventoría, se  evidenció que el concesionario, no adelantó actividades en este frente de obra.
Avance a la fecha UF3: Redes electricas:98% - Redes alumbrado público: 90% y Telecomunicaciones 96%.
En recorrido de obra del, del  18 de agosto de 2020, se le solicito nuevamente, al jefe de redes del concesionario, la lista de chequeo de los sitios por intervenir de las UF1 y UF3, el jefe de redes del concesionario informo que la proyección la entregaría próximamente. a la fecha del presente informe no se ha entregado  ninguna información.  </t>
  </si>
  <si>
    <t>El concesionario no ejecutó actividades en redes secas esta semana</t>
  </si>
  <si>
    <t>Actividad de excavación para traslado de redes húmedas , se realiza descapote y excavación manual. Sector  Los Almendros. PK29+000.</t>
  </si>
  <si>
    <r>
      <rPr>
        <b/>
        <sz val="11"/>
        <rFont val="Calibri"/>
        <family val="2"/>
        <scheme val="minor"/>
      </rPr>
      <t>PK29+000 UF 2.1-</t>
    </r>
    <r>
      <rPr>
        <sz val="11"/>
        <rFont val="Calibri"/>
        <family val="2"/>
        <scheme val="minor"/>
      </rPr>
      <t xml:space="preserve"> Excavación para traslado de redes humedas sector los Almendros.</t>
    </r>
  </si>
  <si>
    <r>
      <rPr>
        <b/>
        <sz val="11"/>
        <rFont val="Calibri"/>
        <family val="2"/>
        <scheme val="minor"/>
      </rPr>
      <t xml:space="preserve">PK29+000 UF 2.1- </t>
    </r>
    <r>
      <rPr>
        <sz val="11"/>
        <rFont val="Calibri"/>
        <family val="2"/>
        <scheme val="minor"/>
      </rPr>
      <t>Excavación para traslado de redes humedas sector los Almendros.</t>
    </r>
  </si>
  <si>
    <t>1,2,3 y 4</t>
  </si>
  <si>
    <t xml:space="preserve">Revisión de correspondencia ambiental recibida entre el  07-08-20 al 13-08-2020, revisión formato de trámites ambientales actualizado al 13-08-20,  actualización de cuadros de control y formatos establecidos por la Interventoría con la información recibida de parte del Concesionario. </t>
  </si>
  <si>
    <t>ÉPSILON4G</t>
  </si>
  <si>
    <t>1,2.1 y 3</t>
  </si>
  <si>
    <t xml:space="preserve">Revisión obligaciones contractuales del Concesionario relacionadas con la ejecución de las actividades ambientales de aprovechamiento forestal llevadas a cabo durante as actividades de Construcción de la segunda calzada y Mejoramiento de la calzada existente  </t>
  </si>
  <si>
    <t>del 14-08-20 al 17-08-20</t>
  </si>
  <si>
    <t>1, 2, 3 y 4</t>
  </si>
  <si>
    <t>Asistencia reunión virtual de la promesa de compensaciones establecida por Corantioquia</t>
  </si>
  <si>
    <t>Corantioquia, DEVIMAR, ÉPSILON4G</t>
  </si>
  <si>
    <t>Visita de seguimiento compensaciones ambientales exigidas en Resoluciones 4319, 4266, 3088, 6262, 1244, 2429 y actividades de reubicación de epifitas y brinzales de las resoluciones 1244 y 4266, respectivamente llevadas a cabo en los predios acordados con el propietario de la H. la Curumé.</t>
  </si>
  <si>
    <t>DEVIMAR, ÉPSILON4G</t>
  </si>
  <si>
    <t>Elaboración informe semanal #253 de las actividades llevadas a cabo en el periodo comprendido entre el 13-08-20 al 18-08-20</t>
  </si>
  <si>
    <t>1, 2.1 y 3</t>
  </si>
  <si>
    <t>del 13-08-20 al 18-08-20</t>
  </si>
  <si>
    <t xml:space="preserve">Avance de digitalización de obligaciones de actos administrativos asociados a seguimiento y control emitidos por la autoridad ambiental,  en el formato SOPAA </t>
  </si>
  <si>
    <t>Seguimiento medidas de manejo ambiental aprobadas en los PAGA y Licencias Ambientales correspondientes a las fichas:
Seguimiento PMA Fichas  UF1y3 PMF-09, PMF-10, PMF-12, SMF-06, PMF-02, PMF-01, PMF-15
Seguimiento PMA Fichas UF2.1 PMF-01, PMB-06, PMB-01 y PMB-03, PMF-07-PMF-08, PMF-116, PMB-07, PMF-09 y seguimiento acuerdos de consulta previa IE Los Almendros.</t>
  </si>
  <si>
    <r>
      <t xml:space="preserve">1. ÁREA AMBIENTAL:
CONCLUSIONES:
</t>
    </r>
    <r>
      <rPr>
        <sz val="11"/>
        <color theme="1"/>
        <rFont val="Arial"/>
        <family val="2"/>
      </rPr>
      <t>- Continua pendiente recibir concepto emitido por la Autoridad Ambiental frente a la consulta realizada por el Concesionario con radicado MADS 34238 del 26-11-2020, relacionado con la definición de si las medidas de veda nacional asociadas a las rehabilitaciones ecológicas de ecosistemas, corresponden a medidas de compensación ambiental.
-Continua pendiente aprobación de los planes de rehabilitación ecológica asociados a los permisos de LVN 
-Para el presente periodo continuó  el laboratorio MCS, certificado por el IDEAM, realizando los monitoreos de calidad de agua e hidrobiológicos exigidos por las autoridades ambientales. 
-Se continua con la ejecución de las medidas ambientales por parte del Concesionario.
-Se llevo promesa de compensaciones ambientales por parte de Corantioquia, en la cual participo el Concesionario.</t>
    </r>
    <r>
      <rPr>
        <b/>
        <sz val="11"/>
        <color theme="1"/>
        <rFont val="Arial"/>
        <family val="2"/>
      </rPr>
      <t xml:space="preserve">
RECOMENDACIONES
</t>
    </r>
    <r>
      <rPr>
        <sz val="11"/>
        <color theme="1"/>
        <rFont val="Arial"/>
        <family val="2"/>
      </rPr>
      <t>• A la ANI apoyar la gestión ante MADS y Corantioquia para agilizar el trámite de evaluación de los Planes de Compensación radicados por DEVIMAR ante las autoridades para evaluación y aprobación.
• A la ANI apoyar la Gestión ante el Municipio de Medellín para la viabilizarían de adquisición y posterior entrega del predio el Boquerón.
• A la ANI apoyar la gestión ante Corantioquia sobre la solicitud de orientación para la entrega del predio El Obarco, en cumplimiento de las obligaciones exigidas en el Acuerdo de sustracción No. 525. 
• A la ANI apoyar con la gestión ante el Concesionario de la solicitud realizada por la Interventoría con comunicado EPS4G-0609-20, relacionada con elevar la consulta ante las Autoridades Ambientales que expidieron en su momento los actos administrativos de levantamiento de veda.</t>
    </r>
    <r>
      <rPr>
        <b/>
        <sz val="11"/>
        <color theme="1"/>
        <rFont val="Arial"/>
        <family val="2"/>
      </rPr>
      <t xml:space="preserve">
</t>
    </r>
    <r>
      <rPr>
        <sz val="11"/>
        <color theme="1"/>
        <rFont val="Arial"/>
        <family val="2"/>
      </rPr>
      <t xml:space="preserve">
</t>
    </r>
    <r>
      <rPr>
        <b/>
        <sz val="11"/>
        <color theme="1"/>
        <rFont val="Arial"/>
        <family val="2"/>
      </rPr>
      <t xml:space="preserve">2. ÁREA PUENTES:
- </t>
    </r>
    <r>
      <rPr>
        <sz val="11"/>
        <color theme="1"/>
        <rFont val="Arial"/>
        <family val="2"/>
      </rPr>
      <t>Las actividasdes resaltadas en rojo, son las que se realizaron esta semana en los puentes que están activos.</t>
    </r>
    <r>
      <rPr>
        <b/>
        <sz val="11"/>
        <color theme="1"/>
        <rFont val="Arial"/>
        <family val="2"/>
      </rPr>
      <t/>
    </r>
  </si>
  <si>
    <r>
      <rPr>
        <b/>
        <sz val="11"/>
        <rFont val="Calibri"/>
        <family val="2"/>
        <scheme val="minor"/>
      </rPr>
      <t>PMF-9 y PMF-12</t>
    </r>
    <r>
      <rPr>
        <sz val="11"/>
        <rFont val="Calibri"/>
        <family val="2"/>
        <scheme val="minor"/>
      </rPr>
      <t xml:space="preserve">
PK 0+000 la interventoría realiza seguimiento a las obligaciones definidas en la Resolución No. 02360 Del 02 de diciembre de 2019, relacionado con el permiso de vertimiento de aguas residuales no domesticas – ArnD otorgado sobre la Quebrada la frísola de las aguas provenientes de la infiltración del túnel San Jerónimo y de las actividades de excavación, el concesionario a través de la empresa MCS CONSULTORIA Y MONITOREO AMBIENTAL con laboratorio acreditado bajo la resolución N° 1064 del 16 de mayo de 2017, realiza la toma de muestras de aguas superficiales de acuerdo con el Plan de monitoreo vertimientos UF3-1 definido en el artículo 9 numeral 1 literal c de la resolución 02360 Del 02 de diciembre de 2019. 
En el sitio denominado CAP_M03 (imágenes 6), actividad de aforo líquido
De acuerdo con la Resolución 606 de 2017 el concesionario a través de la empresa MCS CONSULTORIA Y MONITOREO AMBIENTAL, realiza la toma de muestras de aguas subterráneas y manantiales  con la siguiente  periodicidad: 
1. Aforos de quebradas: Mensual
2. Profundidad nivel de agua (Piezómetros): Mensual.
3. Hidrogeoquímica: semestral.
4. Manantiales: Mensual.
En las imágenes 1-5, se muestran las actividades de aforo y toma de muestra de los manantiales identificados como M8-03 y M7-01.
</t>
    </r>
  </si>
  <si>
    <r>
      <t>PMF-09 y PMF-10
Sector el peaje (Imágenes 7-10)</t>
    </r>
    <r>
      <rPr>
        <sz val="11"/>
        <rFont val="Calibri"/>
        <family val="2"/>
        <scheme val="minor"/>
      </rPr>
      <t>. El concesionario cuenta Para el manejo de aguas residuales domésticas dispone de unidades sanitarias, a las cuales se le realiza el mantenimiento periódico de estas unidades a cargo de la empresa STAP ANTIOQUIA S.A.S.
PK 6+240 (imagen 14) el sitio cuenta con contenedores claramente identificados y rotulados Dé acuerdo con las visitas realizadas por la interventoría el concesionario dispone en cada frente de obra una zona de bioseguridad para descontaminación de acuerdo con las actividades propuestas en el documento de la empresa Consorcio Mar 1, con Titulo "Consideraciones de Bioseguridad ante el COVID-19".</t>
    </r>
  </si>
  <si>
    <r>
      <t xml:space="preserve">PMF-02
PK-6+240 (Imágenes 10-13), </t>
    </r>
    <r>
      <rPr>
        <sz val="11"/>
        <rFont val="Calibri"/>
        <family val="2"/>
        <scheme val="minor"/>
      </rPr>
      <t>El concesionario avanza en la construcción de trinchos y retiro de material de excavación de cassion de la ronde hídrica de la quebrada saltos y pisquines.</t>
    </r>
  </si>
  <si>
    <r>
      <t xml:space="preserve">PMF-01
PK-17+600 (imágenes 19-22); </t>
    </r>
    <r>
      <rPr>
        <sz val="11"/>
        <rFont val="Calibri"/>
        <family val="2"/>
        <scheme val="minor"/>
      </rPr>
      <t>en el sitio indicados el concesionario avanza en la intervención de nuevos taludes,</t>
    </r>
  </si>
  <si>
    <r>
      <t xml:space="preserve">PMF-15 Manejo de captación
</t>
    </r>
    <r>
      <rPr>
        <sz val="11"/>
        <rFont val="Calibri"/>
        <family val="2"/>
        <scheme val="minor"/>
      </rPr>
      <t xml:space="preserve">Captación quebrada la Volcana
 (Imágenes 19-21) El concesionario realiza captación de agua en la quebrada la Volcana con carrotanque cumpliendo con uno de los puntos de captación que se le autorizó, el carrotanque no se encuentra ubicado dentro de la fuente de agua ni esta generando daños en este ecosistema, además cuenta con la rejilla al final de la manguera de captación para que no vaya a haber captura de peces, también cuenta con un caudalímetro y toma el caudal que se le permitió. No se presentan fugas ni derrames. </t>
    </r>
  </si>
  <si>
    <r>
      <t xml:space="preserve">PMF-1, PMF-06 y PMB 06
</t>
    </r>
    <r>
      <rPr>
        <sz val="11"/>
        <rFont val="Calibri"/>
        <family val="2"/>
        <scheme val="minor"/>
      </rPr>
      <t xml:space="preserve">Dentro de las actividades planteadas por el concesionario en cuanto la Implementación de obras de protección de taludes, el concesionario realiza actividades de resiembra de pastos y riego en taludes donde la empradización mediante hidrosiembra no obtuvo buenos resultados, PK 20+000CD. (imagen 1), PK 22+500CD. (Imágenes 2 y 3), PK 26+300 CD (Imagen 4), PK 31+100 (imágenes 5, 6 y 7), Estas actividades están planteadas en pro de mejorar y recuperar la calidad paisajística alterada por las diferentes actividades del proyecto, La revegetalización minimiza al máximo la activación de procesos erosivos y contribuye a la restauración paisajística de las áreas intervenidas del proyecto.
En el PK 19+100 CI (Imágenes 9 y 10), el concesionario avanza en las actividades de protección de taludes con la instalación de malla electrosoldada, drenes y pernos.
</t>
    </r>
  </si>
  <si>
    <r>
      <t xml:space="preserve">PMB-01 y PMB-03.
</t>
    </r>
    <r>
      <rPr>
        <sz val="11"/>
        <rFont val="Calibri"/>
        <family val="2"/>
        <scheme val="minor"/>
      </rPr>
      <t>PK 24+700CD (imágenes 21-24)
Previo al desarrollo de las actividades de aprovechamiento forestal el concesionario realizó las labores de identificación de individuos  y la ubicación exacta del sitio de aprovechamiento.
Luego de esto se realizaron actividades de apeo con motosierras,  trozado de los troncos y disposición de la madera, además de las actividades de chipiado.</t>
    </r>
  </si>
  <si>
    <r>
      <t>PMF-07 y PMF-08 PK</t>
    </r>
    <r>
      <rPr>
        <sz val="11"/>
        <rFont val="Calibri"/>
        <family val="2"/>
        <scheme val="minor"/>
      </rPr>
      <t xml:space="preserve">
Para el manejo de aguas residuales domésticas el concesionario dispone de unidades sanitarias PK 33+100 (Imagen 25), a las cuales se le realiza el mantenimiento periódico de estas unidades a cargo de la empresa STAP ANTIOQUIA S.A.S (imágenes 27 y 28), En el PK 21+100 el concesionario realiza la recolección de residuos tal y como se observa en la imagen 26 .
</t>
    </r>
  </si>
  <si>
    <r>
      <t xml:space="preserve">Fuente de materiales quebrada la Seca, </t>
    </r>
    <r>
      <rPr>
        <sz val="11"/>
        <rFont val="Calibri"/>
        <family val="2"/>
        <scheme val="minor"/>
      </rPr>
      <t>se mantiene definido el cauce principal de la quebrada  la Seca y las diferentes celdas de explotación con el fin de controlar el arrastre de materiales y garantizar el flujo permanente de la quebrada.
Actualmente no se realizan operaciones de extracción de material de arrastre.</t>
    </r>
  </si>
  <si>
    <r>
      <t xml:space="preserve">PMB-07
</t>
    </r>
    <r>
      <rPr>
        <sz val="11"/>
        <rFont val="Calibri"/>
        <family val="2"/>
        <scheme val="minor"/>
      </rPr>
      <t>Humedal la bramadora, el concesionario realizó el aislamiento y la protección del humedal.</t>
    </r>
  </si>
  <si>
    <r>
      <t xml:space="preserve">PMF- 09
</t>
    </r>
    <r>
      <rPr>
        <sz val="11"/>
        <rFont val="Calibri"/>
        <family val="2"/>
        <scheme val="minor"/>
      </rPr>
      <t>PK 32+000 D (Imagen 35) alcantarillas , box Coulvert, y PK 19+400 (Imagen 36) alcantarilla, estas obras de ocupación de cauce garantizan el discurrir de las aguas pasantes además de la conectividad del recurso entre los puntos de inicio y final de la obra de drenaje.</t>
    </r>
  </si>
  <si>
    <r>
      <t>PK  32+ 900CD,</t>
    </r>
    <r>
      <rPr>
        <sz val="11"/>
        <rFont val="Calibri"/>
        <family val="2"/>
        <scheme val="minor"/>
      </rPr>
      <t xml:space="preserve"> El concesionario avanza en la construcción de la escuela de los Almendros, correspondiente a los acuerdos alcanzados por la consulta previa realizada con los concejos comunitarios de la zona</t>
    </r>
  </si>
  <si>
    <t>Seguimiento a las medidas de compensación</t>
  </si>
  <si>
    <t xml:space="preserve">Finca la Curumé.
Imagen 1-4 Seguimiento medidas de rescate y reubicación de brinzales asociados a las obligaciones de la Resolución de LVR Resolución 4266, Cocesionario realiza actividades de Plateo.
Imagen 5-8  Seguimiento medias de reubicación de epifitas asociadas a las obligaciones de la Resolución MADS1244, Concesionario en el periodo de julio de 2020 presentó a Corantioquia informe de cierre de actividades de reubicación, al considerar cumplido el periodo de mantenimiento exigido por la autoridad.
</t>
  </si>
  <si>
    <r>
      <t>Finca Curumé</t>
    </r>
    <r>
      <rPr>
        <sz val="11"/>
        <rFont val="Calibri"/>
        <family val="2"/>
        <scheme val="minor"/>
      </rPr>
      <t xml:space="preserve">
</t>
    </r>
    <r>
      <rPr>
        <b/>
        <sz val="11"/>
        <rFont val="Calibri"/>
        <family val="2"/>
        <scheme val="minor"/>
      </rPr>
      <t xml:space="preserve">Imagen 9-11 </t>
    </r>
    <r>
      <rPr>
        <sz val="11"/>
        <rFont val="Calibri"/>
        <family val="2"/>
        <scheme val="minor"/>
      </rPr>
      <t xml:space="preserve">Seguimiento ejecución plan de compensación aprobado para el cumplimiento de la obligación exigida en la Resolución 6262
</t>
    </r>
    <r>
      <rPr>
        <b/>
        <sz val="11"/>
        <rFont val="Calibri"/>
        <family val="2"/>
        <scheme val="minor"/>
      </rPr>
      <t xml:space="preserve">Imagen 12-15 </t>
    </r>
    <r>
      <rPr>
        <sz val="11"/>
        <rFont val="Calibri"/>
        <family val="2"/>
        <scheme val="minor"/>
      </rPr>
      <t xml:space="preserve">Seguimiento medidas de compensación y rehabilitación ecológica exigidas en las resoluciones MADS 1244 y Corantioquia3088 asociadas al PAGA de rehabilitación de la UF4
</t>
    </r>
    <r>
      <rPr>
        <b/>
        <sz val="11"/>
        <rFont val="Calibri"/>
        <family val="2"/>
        <scheme val="minor"/>
      </rPr>
      <t>Imagen 16-19</t>
    </r>
    <r>
      <rPr>
        <sz val="11"/>
        <rFont val="Calibri"/>
        <family val="2"/>
        <scheme val="minor"/>
      </rPr>
      <t xml:space="preserve"> Seguimiento medidas de compensación ambiental exigidas en las resoluciones 4266 y 4319
En general el registro fotográfico se evidencia la ejecución de actividades como cerramiento, plaqueteo, tutorado, plateo. se observan los individuos en buen estado fitosanitario</t>
    </r>
  </si>
  <si>
    <t xml:space="preserve">Seguimiento semanal  PQRS del proyecto </t>
  </si>
  <si>
    <t>Acompañamiento a capacitación personal vinculado al proyecto UF 1</t>
  </si>
  <si>
    <t>Consultas Previas</t>
  </si>
  <si>
    <t>Reunión con la comunidad de la vereda la Puerta, para tratar inconformidades con relación al proyecto y su funcionamiento.</t>
  </si>
  <si>
    <t>Reunión de seguimiento interno de acuerdos de consulta previa con el CCCN Tafetanes</t>
  </si>
  <si>
    <t>Programa 2. Capacitación personal vinculado al proyecto.</t>
  </si>
  <si>
    <t>Lugar: UF 1, Capacitación personal vinculado al proyecto.</t>
  </si>
  <si>
    <t>Lugar: PK 13, Capacitación personal vinculado al proyecto.</t>
  </si>
  <si>
    <t>Lugar: CCCN La Puerta, Reunión con la comunidad de los predios privados, para atender inconformidades con relación al proyecto.</t>
  </si>
  <si>
    <t>Lugar: CCCN Tafetanes, Reunión de seguimiento mensual de acuerdos interno.</t>
  </si>
  <si>
    <t>13/08/2020-19/08/2020</t>
  </si>
  <si>
    <t>REMISORIO 277 EN RESPUESTA AL OFICIO 02-01-20200728002179</t>
  </si>
  <si>
    <t>La Interventoría dejó en observación la modificación a la Ficha Predial del Predio MAR1_UF1_105</t>
  </si>
  <si>
    <t>REMISORIO 278 EN RESPUESTA A LOS OFICIOS 02-01-20200728002180, 02-01-20200729002186, 02-01-20200729002187, 02-01-20200730002210, 02-01-20200730002211 Y 02-01-20200805002295</t>
  </si>
  <si>
    <t xml:space="preserve">La Interventoría RECHAZA la Ficha Predial del Predio MAR1_UF2_039A, tambien RECHAZA la modificación de la Ficha Predial de los Predios MAR1_UF1_230, MAR1_UF2_137, MAR1_UF1_259, MAR1_UF1_132 y MAR1_UF1_133, debido a que los cambios de Diseño propuestos por el concesionario aún no presentan la "NO OBJECIÓN" por parte del área técnica y de Diseño de esta Interventoría. </t>
  </si>
  <si>
    <t>REMISORIO 279 EN RESPUESTA AL OFICIO 02-01-20200803002256 HOJA DE VIDA DE AVALUADORES DE VALORAR S.A</t>
  </si>
  <si>
    <t>La Interventoría reviza y ánaliza las hojas de vida de los avaluarores Daniel Amézquita Aldana como coordinador del comité técnico y Erika Gonzalez como avaluadora y ademas se verificó en la certificación de existwencia y representación legal de la camara de comercio de Medellín que el gerente y representante legal de Avalúos y Tasaciones de Colomnbia VALORAR S.A es el señor Juan Manuel Velasquez Correa.</t>
  </si>
  <si>
    <t>REMISORIO 280 EN RESPUESTA A LOS OFICIOS 02-01-20200803002259 ACLARACIÓN A LOS OFICIOS RADICADOS ANI 20204090604452, 20204090522032 Y 20204090482652 RELACIONADO CON EL EER POR CONFLICTOS DE COMPETENCIAS.</t>
  </si>
  <si>
    <t>La Interventoría analiza, estudia y emité concepto frente a los oficios de aclaración radicados en la ANI mediante el cual notificó el Evento Eximente de Responsabilidad por confliocto de competencias.</t>
  </si>
  <si>
    <t>REMISORIO 281 CONCEPTO JURIDICO FRENTE A LOS INFORMES SEMANALES 9 Y 10 PARA EL PERIODO COMPRENDIDO ENTRE EL 29 Y 3 DE AGOSTO DE 2020 Y DEL 5 AL 11 DE AGOSTO DE 2020, FRENTE AL EVENTO EXIMENTE DE RESPONSABILIDAD COMUNICADOS DEL CONCESIONARIO NUMEROS 02-01-20200804002283 Y 02-01-20200811002364</t>
  </si>
  <si>
    <t>La Interventoría en su respuesta al Concesionario, le informa que no ha determinado la aceptación del EER, y además menciona que a la fecha, la ANI tampoco se ha pronunciado respecto si acepta o no la ocurrencia del Evento Eximente de Responsabilidad.En consecuencia, esta interventoría deja claridad que a la fecha no se ha conceptuado sobre reparación alguna por el evento notificado por el concesionario, y por tanto, el informe solo tiene  efectos en el sentido de comunicar las actuaciones realizadas por éste para atenuar, disminuir y cumplir con sus obligaciones contractuales.</t>
  </si>
  <si>
    <t>REMISORIO 282 CONCEPTO JURIDICO FRENTE A LOS INFORMES SEMANALES 7 Y 8 PARA EL PERIODO COMPRENDIDO ENTRE EL 29 DE JULIO AL 4 DE AGOSTO DE 2020 Y DEL 5 AL 11 DE AGOSTO DE 2020, FRENTE AL EVENTO EXIMENTE DE RESPONSABILIDAD COMUNICADOS DEL CONCESIONARIO NUMEROS 02-01-20200804002294 Y 02-01-20200811002365</t>
  </si>
  <si>
    <t>REMISORIO 283 EN RESPUESTA AL OFICIO 02-01-20200803002254</t>
  </si>
  <si>
    <t>La Interventoría aprobó la Ficha Predial del Predio MAR1_UF2_171.</t>
  </si>
  <si>
    <r>
      <t xml:space="preserve">Periodo: </t>
    </r>
    <r>
      <rPr>
        <b/>
        <sz val="10"/>
        <color theme="1"/>
        <rFont val="Calibri"/>
        <family val="2"/>
        <scheme val="minor"/>
      </rPr>
      <t>Del 13 al 19 de agosto de 2020</t>
    </r>
  </si>
  <si>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</si>
  <si>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</si>
  <si>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</si>
  <si>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</si>
  <si>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</si>
  <si>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</si>
  <si>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</si>
  <si>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</si>
  <si>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</si>
  <si>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</si>
  <si>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</si>
  <si>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</si>
  <si>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</si>
  <si>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</si>
  <si>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</si>
  <si>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</si>
  <si>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</si>
  <si>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</si>
  <si>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</si>
  <si>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</si>
  <si>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</si>
  <si>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</si>
  <si>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</si>
  <si>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</si>
  <si>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</si>
  <si>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</si>
  <si>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</si>
  <si>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</si>
  <si>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</si>
  <si>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</si>
  <si>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</si>
  <si>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</si>
  <si>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</si>
  <si>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</si>
  <si>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</si>
  <si>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</si>
  <si>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</si>
  <si>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</si>
  <si>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</si>
  <si>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</si>
  <si>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</si>
  <si>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</si>
  <si>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</si>
  <si>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</si>
  <si>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</si>
  <si>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</si>
  <si>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</si>
  <si>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</si>
  <si>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</si>
  <si>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</si>
  <si>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</si>
  <si>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</si>
  <si>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</si>
  <si>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</si>
  <si>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</si>
  <si>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</si>
  <si>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</si>
  <si>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</si>
  <si>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</si>
  <si>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</si>
  <si>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</si>
  <si>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</si>
  <si>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</si>
  <si>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</si>
  <si>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</si>
  <si>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</si>
  <si>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</si>
  <si>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</si>
  <si>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</si>
  <si>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</si>
  <si>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</si>
  <si>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</si>
  <si>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</si>
  <si>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</si>
  <si>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</si>
  <si>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</si>
  <si>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</si>
  <si>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</si>
  <si>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</si>
  <si>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</si>
  <si>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</si>
  <si>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</si>
  <si>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</si>
  <si>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</si>
  <si>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</si>
  <si>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</si>
  <si>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</si>
  <si>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</si>
  <si>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</si>
  <si>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</si>
  <si>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</si>
  <si>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</si>
  <si>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</si>
  <si>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</si>
  <si>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</si>
  <si>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</si>
  <si>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</si>
  <si>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</si>
  <si>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</si>
  <si>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</si>
  <si>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</si>
  <si>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</si>
  <si>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</si>
  <si>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</si>
  <si>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</si>
  <si>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</si>
  <si>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</si>
  <si>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</si>
  <si>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</si>
  <si>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</si>
  <si>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</si>
  <si>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</si>
  <si>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</si>
  <si>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</si>
  <si>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</si>
  <si>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</si>
  <si>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</si>
  <si>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</si>
  <si>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</si>
  <si>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Respuesta a comunicación EPS4G-1179-19 referente al acceso la Puerta</t>
  </si>
  <si>
    <t>D-02-01-20191113-0010561</t>
  </si>
  <si>
    <t>ESPERA RESPUESTA DEL ESPECIALISTA  DE LA INTERVENTORÍA</t>
  </si>
  <si>
    <t>ENTREGA DE LA MODIFICACIONES DEL VOLUMEN IX ESTUDIO Y DISEÑOS DE TUNEL DE LA UNIDAD FUNCIONAL 3</t>
  </si>
  <si>
    <t>D-02-01-20200805-002305</t>
  </si>
  <si>
    <t>RESPUESTA A COMUNICACIÓN EPS4G-0808-20 REFERENTE A LA MODIFICACION DEL TRAZADO Y DISEÑO GEOMETRICO DE LA UF1</t>
  </si>
  <si>
    <t>D-02-01-20200814-002438</t>
  </si>
  <si>
    <t>RESPUESTA A COMUNICACION EPS4G-0676-20 REFERENTE A LA ENTREGA DE LA MODIFICACION DE LA CUBIERTA DEL PEAJE DE LA UF3 CORREPONDIENTE VOL. X PEAJE</t>
  </si>
  <si>
    <t>D-02-01-20200814-002437</t>
  </si>
  <si>
    <t>ENTREGA DE MODIFICACION DEL DISEÑO ESTRUCTURAL DEL PUENTE 041 K33+100 (TRAMO 1) DE LA UF2,1</t>
  </si>
  <si>
    <t>D-02-01-20200814002424</t>
  </si>
  <si>
    <t>REFERENTE A LA RESPUESTA EPS4G-0787-20 REFERENTE A LA ENTREGA DEL PMT ESPECIFICO POR CAMBIO DE CALZADO ENTRE K7+900 AL K8+400 DE LA UF1</t>
  </si>
  <si>
    <t>D-02-01-20200812-002381</t>
  </si>
  <si>
    <t>REFERENTE A LA RESPUESTA REFERENTE A LA ENTREGA DEL PMT ESPECIFICO PARA EL DESVIO EN EL K25+375 DE LA UF2,1</t>
  </si>
  <si>
    <t>D-02-01-20200812-002382</t>
  </si>
  <si>
    <t>ALCANCE AL LOS COMUNICADOS D002303 Y D002304 SOBRE LOS ESTUDIOS DE SEGURIDAD VIAL DE LAS ZONAS DE MODIFICACION DE DISEÑO LA FRISOLA EN UF1 REDUCTOR DE SEPARADOR Y GLORIETA DE LA UF2,1</t>
  </si>
  <si>
    <t>D-02-01-20200812-002362</t>
  </si>
  <si>
    <t>CONTESTACION AL RADICADO EPS4G-0774-20 TORRE ALTA TENSION UBICADA EN EL PK24+100 SOPETRAN</t>
  </si>
  <si>
    <t>D-02-01-20200811-002354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</si>
</sst>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1" formatCode="&quot;$&quot;\ #,##0.00"/>
  </numFmts>
  <fonts count="56"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
      <sz val="12"/>
      <color rgb="FFFF0000"/>
      <name val="Arial"/>
      <family val="2"/>
    </font>
    <font>
      <b/>
      <sz val="12"/>
      <color rgb="FFFF0000"/>
      <name val="Arial"/>
      <family val="2"/>
    </font>
    <font>
      <b/>
      <sz val="20"/>
      <color theme="1"/>
      <name val="Calibri"/>
      <family val="2"/>
      <scheme val="minor"/>
    </font>
    <font>
      <sz val="11"/>
      <name val="Arial Narrow"/>
      <family val="2"/>
    </font>
    <font>
      <sz val="11"/>
      <color rgb="FFFF0000"/>
      <name val="Calibri"/>
      <family val="2"/>
      <scheme val="minor"/>
    </font>
    <font>
      <sz val="10"/>
      <color rgb="FFFF0000"/>
      <name val="Calibri"/>
      <family val="2"/>
      <scheme val="minor"/>
    </font>
    <font>
      <b/>
      <sz val="10"/>
      <color rgb="FF000000"/>
      <name val="Arial"/>
      <family val="2"/>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s>
  <borders count="67">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indexed="64"/>
      </right>
      <top style="medium">
        <color indexed="64"/>
      </top>
      <bottom/>
      <diagonal/>
    </border>
    <border>
      <left/>
      <right style="thin">
        <color auto="1"/>
      </right>
      <top style="medium">
        <color indexed="64"/>
      </top>
      <bottom style="thin">
        <color auto="1"/>
      </bottom>
      <diagonal/>
    </border>
    <border>
      <left/>
      <right style="thin">
        <color indexed="64"/>
      </right>
      <top/>
      <bottom style="medium">
        <color indexed="64"/>
      </bottom>
      <diagonal/>
    </border>
  </borders>
  <cellStyleXfs count="18">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5"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cellStyleXfs>
  <cellXfs count="1177">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17" borderId="1" xfId="0" applyNumberFormat="1" applyFont="1" applyFill="1" applyBorder="1" applyAlignment="1">
      <alignment vertical="center"/>
    </xf>
    <xf numFmtId="1" fontId="19" fillId="0" borderId="1" xfId="0" applyNumberFormat="1" applyFont="1" applyBorder="1" applyAlignment="1">
      <alignment vertical="center"/>
    </xf>
    <xf numFmtId="1" fontId="19" fillId="0" borderId="28" xfId="0" applyNumberFormat="1" applyFont="1" applyBorder="1" applyAlignment="1">
      <alignment vertical="center"/>
    </xf>
    <xf numFmtId="1" fontId="19" fillId="0" borderId="11" xfId="0" applyNumberFormat="1" applyFont="1" applyBorder="1" applyAlignment="1">
      <alignment vertical="center"/>
    </xf>
    <xf numFmtId="170" fontId="18"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8" fillId="16" borderId="0" xfId="0" applyNumberFormat="1" applyFont="1" applyFill="1" applyAlignment="1">
      <alignment horizontal="right" wrapText="1"/>
    </xf>
    <xf numFmtId="49" fontId="7" fillId="0" borderId="0" xfId="5" applyNumberFormat="1" applyFont="1" applyAlignment="1">
      <alignment horizontal="center"/>
    </xf>
    <xf numFmtId="0" fontId="20" fillId="0" borderId="0" xfId="0" applyFont="1"/>
    <xf numFmtId="38" fontId="7" fillId="0" borderId="1" xfId="2" applyNumberFormat="1" applyFont="1" applyBorder="1" applyAlignment="1">
      <alignment horizont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0" fontId="7" fillId="0" borderId="13"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8"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8"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170"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3" fillId="0" borderId="11" xfId="12" applyNumberFormat="1" applyFont="1" applyBorder="1" applyAlignment="1">
      <alignment horizontal="center" vertical="center"/>
    </xf>
    <xf numFmtId="0" fontId="0" fillId="0" borderId="0" xfId="0"/>
    <xf numFmtId="0" fontId="2" fillId="0" borderId="0" xfId="12"/>
    <xf numFmtId="17" fontId="23"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1" xfId="0" applyNumberFormat="1" applyFont="1" applyFill="1" applyBorder="1" applyAlignment="1">
      <alignment horizontal="center" vertical="center" wrapText="1"/>
    </xf>
    <xf numFmtId="169" fontId="2" fillId="0" borderId="0" xfId="0" applyNumberFormat="1" applyFont="1" applyAlignment="1">
      <alignment horizontal="right" wrapText="1"/>
    </xf>
    <xf numFmtId="0" fontId="2" fillId="0" borderId="0" xfId="0" applyFont="1" applyAlignment="1">
      <alignment horizontal="center" vertical="center" wrapText="1"/>
    </xf>
    <xf numFmtId="1" fontId="12" fillId="0" borderId="28" xfId="0" applyNumberFormat="1" applyFont="1" applyBorder="1" applyAlignment="1">
      <alignment horizontal="center" vertical="center" wrapText="1"/>
    </xf>
    <xf numFmtId="0" fontId="12" fillId="0" borderId="28" xfId="0" applyFont="1" applyBorder="1" applyAlignment="1">
      <alignment horizontal="center" vertical="center" wrapText="1"/>
    </xf>
    <xf numFmtId="9" fontId="19"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4" fontId="11" fillId="0" borderId="1" xfId="0" applyNumberFormat="1" applyFont="1" applyBorder="1" applyAlignment="1">
      <alignment vertical="center"/>
    </xf>
    <xf numFmtId="9" fontId="19" fillId="0" borderId="7" xfId="1" applyFont="1" applyBorder="1" applyAlignment="1">
      <alignment horizontal="center"/>
    </xf>
    <xf numFmtId="9" fontId="19" fillId="0" borderId="37" xfId="1" applyFont="1" applyBorder="1" applyAlignment="1">
      <alignment horizontal="center"/>
    </xf>
    <xf numFmtId="170"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2" fillId="0" borderId="1"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23" fillId="0" borderId="11" xfId="12" applyFont="1" applyBorder="1" applyAlignment="1">
      <alignment horizontal="center" vertical="center"/>
    </xf>
    <xf numFmtId="0" fontId="3" fillId="20" borderId="0" xfId="12" applyFont="1" applyFill="1" applyAlignment="1">
      <alignment horizontal="center" vertical="center" wrapText="1"/>
    </xf>
    <xf numFmtId="0" fontId="23" fillId="0" borderId="4" xfId="12" applyFont="1" applyBorder="1" applyAlignment="1">
      <alignment horizontal="center" vertical="center"/>
    </xf>
    <xf numFmtId="0" fontId="42" fillId="0" borderId="1" xfId="15" applyFont="1" applyBorder="1" applyAlignment="1">
      <alignment horizontal="center" vertical="center" wrapText="1"/>
    </xf>
    <xf numFmtId="0" fontId="44" fillId="0" borderId="1" xfId="15" applyFont="1" applyBorder="1" applyAlignment="1">
      <alignment horizontal="center" vertical="center"/>
    </xf>
    <xf numFmtId="0" fontId="44" fillId="0" borderId="27" xfId="15" applyFont="1" applyBorder="1" applyAlignment="1">
      <alignment horizontal="center" vertical="center"/>
    </xf>
    <xf numFmtId="17" fontId="42" fillId="0" borderId="1" xfId="15" applyNumberFormat="1" applyFont="1" applyBorder="1" applyAlignment="1">
      <alignment horizontal="center"/>
    </xf>
    <xf numFmtId="0" fontId="44" fillId="0" borderId="1" xfId="15" applyFont="1" applyBorder="1" applyAlignment="1">
      <alignment horizontal="center"/>
    </xf>
    <xf numFmtId="0" fontId="44" fillId="0" borderId="27" xfId="15" applyFont="1" applyBorder="1" applyAlignment="1">
      <alignment horizontal="center"/>
    </xf>
    <xf numFmtId="0" fontId="45" fillId="0" borderId="22" xfId="15" applyFont="1" applyBorder="1"/>
    <xf numFmtId="0" fontId="45" fillId="0" borderId="0" xfId="15" applyFont="1" applyAlignment="1">
      <alignment vertical="center"/>
    </xf>
    <xf numFmtId="9" fontId="46"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6" fillId="0" borderId="1" xfId="16" applyFont="1" applyBorder="1" applyAlignment="1">
      <alignment horizontal="center" vertical="center" wrapText="1"/>
    </xf>
    <xf numFmtId="9" fontId="46" fillId="0" borderId="1" xfId="16" applyFont="1" applyBorder="1" applyAlignment="1">
      <alignment horizontal="center"/>
    </xf>
    <xf numFmtId="1" fontId="12" fillId="17" borderId="12" xfId="0" applyNumberFormat="1" applyFont="1" applyFill="1" applyBorder="1" applyAlignment="1">
      <alignment vertical="center"/>
    </xf>
    <xf numFmtId="9" fontId="46" fillId="0" borderId="28" xfId="16" applyFont="1" applyBorder="1" applyAlignment="1">
      <alignment horizontal="center"/>
    </xf>
    <xf numFmtId="14" fontId="34" fillId="18" borderId="11" xfId="7" applyNumberFormat="1" applyFont="1" applyFill="1" applyBorder="1" applyAlignment="1">
      <alignment horizontal="center" vertical="center"/>
    </xf>
    <xf numFmtId="0" fontId="5" fillId="0" borderId="24" xfId="0" applyFont="1" applyBorder="1"/>
    <xf numFmtId="0" fontId="13" fillId="12" borderId="13" xfId="0" applyFont="1" applyFill="1" applyBorder="1" applyAlignment="1">
      <alignment horizontal="center" vertical="center" textRotation="90" wrapText="1"/>
    </xf>
    <xf numFmtId="0" fontId="42" fillId="0" borderId="0" xfId="15" applyFont="1" applyAlignment="1">
      <alignment horizontal="center" vertical="center"/>
    </xf>
    <xf numFmtId="0" fontId="44" fillId="0" borderId="0" xfId="15" applyFont="1" applyAlignment="1">
      <alignment horizontal="center" vertical="center"/>
    </xf>
    <xf numFmtId="0" fontId="44" fillId="0" borderId="0" xfId="15" applyFont="1" applyAlignment="1">
      <alignment horizontal="center"/>
    </xf>
    <xf numFmtId="0" fontId="45" fillId="0" borderId="0" xfId="15" applyFont="1" applyAlignment="1">
      <alignment horizontal="center" vertical="center"/>
    </xf>
    <xf numFmtId="17" fontId="23" fillId="0" borderId="7" xfId="12" applyNumberFormat="1" applyFont="1" applyBorder="1" applyAlignment="1">
      <alignment horizontal="center" vertical="center"/>
    </xf>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 fillId="0" borderId="0" xfId="0" applyFont="1" applyBorder="1" applyAlignment="1">
      <alignment horizontal="center" vertical="center" wrapText="1"/>
    </xf>
    <xf numFmtId="0" fontId="12" fillId="0" borderId="29" xfId="0" applyFont="1" applyBorder="1" applyAlignment="1">
      <alignment horizontal="center" vertical="center"/>
    </xf>
    <xf numFmtId="0" fontId="2" fillId="7" borderId="0" xfId="12" applyFill="1"/>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2" fillId="0" borderId="0" xfId="0" applyFont="1" applyAlignment="1">
      <alignment horizontal="center" vertical="center"/>
    </xf>
    <xf numFmtId="0" fontId="13" fillId="12" borderId="13" xfId="0" applyFont="1" applyFill="1" applyBorder="1" applyAlignment="1">
      <alignment horizontal="center" vertical="center" textRotation="90" wrapText="1"/>
    </xf>
    <xf numFmtId="14" fontId="32" fillId="18" borderId="1" xfId="12" applyNumberFormat="1" applyFont="1" applyFill="1" applyBorder="1" applyAlignment="1">
      <alignment horizontal="center" vertical="center"/>
    </xf>
    <xf numFmtId="0" fontId="13" fillId="12" borderId="13" xfId="0" applyFont="1" applyFill="1" applyBorder="1" applyAlignment="1">
      <alignment horizontal="center" vertical="center" textRotation="90" wrapText="1"/>
    </xf>
    <xf numFmtId="0" fontId="7" fillId="0" borderId="1" xfId="0" applyFont="1" applyFill="1" applyBorder="1" applyAlignment="1">
      <alignment horizontal="center" vertical="center" wrapText="1"/>
    </xf>
    <xf numFmtId="17" fontId="23" fillId="0" borderId="1" xfId="12" applyNumberFormat="1" applyFont="1" applyBorder="1" applyAlignment="1">
      <alignment horizontal="center" vertical="center"/>
    </xf>
    <xf numFmtId="0" fontId="23" fillId="0" borderId="1" xfId="12" applyFont="1" applyBorder="1" applyAlignment="1">
      <alignment horizontal="center" vertical="center"/>
    </xf>
    <xf numFmtId="0" fontId="40" fillId="0" borderId="8" xfId="12" applyFont="1" applyBorder="1" applyAlignment="1">
      <alignment vertical="center"/>
    </xf>
    <xf numFmtId="0" fontId="40" fillId="0" borderId="9" xfId="12" applyFont="1" applyBorder="1" applyAlignment="1">
      <alignment vertical="center"/>
    </xf>
    <xf numFmtId="0" fontId="40" fillId="0" borderId="10" xfId="12" applyFont="1" applyBorder="1" applyAlignment="1">
      <alignment vertical="center"/>
    </xf>
    <xf numFmtId="0" fontId="2" fillId="6" borderId="0" xfId="12" applyFill="1"/>
    <xf numFmtId="38" fontId="7" fillId="6" borderId="1" xfId="0" applyNumberFormat="1" applyFont="1" applyFill="1" applyBorder="1" applyAlignment="1">
      <alignment horizontal="center" vertical="center" wrapText="1"/>
    </xf>
    <xf numFmtId="0" fontId="13" fillId="12" borderId="13" xfId="0" applyFont="1" applyFill="1" applyBorder="1" applyAlignment="1">
      <alignment horizontal="center" vertical="center" textRotation="90" wrapText="1"/>
    </xf>
    <xf numFmtId="0" fontId="19" fillId="0" borderId="0" xfId="0" applyFont="1" applyAlignment="1">
      <alignment horizontal="left" vertical="top"/>
    </xf>
    <xf numFmtId="0" fontId="8" fillId="0" borderId="4" xfId="0"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1" xfId="2"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xf>
    <xf numFmtId="0" fontId="8" fillId="0" borderId="3" xfId="0" applyFont="1" applyBorder="1" applyAlignment="1">
      <alignment horizontal="center" vertical="center" wrapText="1"/>
    </xf>
    <xf numFmtId="0" fontId="5" fillId="0" borderId="1" xfId="0"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69" fontId="7" fillId="0" borderId="1" xfId="5" applyNumberFormat="1" applyFont="1" applyBorder="1" applyAlignment="1">
      <alignment horizontal="center" vertical="center" wrapText="1"/>
    </xf>
    <xf numFmtId="38" fontId="8" fillId="3" borderId="1" xfId="2" applyNumberFormat="1"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169" fontId="7" fillId="0" borderId="1" xfId="2" applyNumberFormat="1" applyFont="1" applyBorder="1" applyAlignment="1">
      <alignment horizontal="center" vertical="center" wrapText="1"/>
    </xf>
    <xf numFmtId="169" fontId="2" fillId="0" borderId="2" xfId="0" applyNumberFormat="1" applyFont="1" applyBorder="1" applyAlignment="1">
      <alignment horizontal="right" wrapText="1"/>
    </xf>
    <xf numFmtId="0" fontId="2" fillId="0" borderId="1" xfId="0" applyFont="1" applyBorder="1" applyAlignment="1">
      <alignment horizontal="center" vertical="center" wrapText="1"/>
    </xf>
    <xf numFmtId="0" fontId="2" fillId="0" borderId="1" xfId="0" applyFont="1" applyBorder="1" applyAlignment="1">
      <alignment horizontal="right" wrapText="1"/>
    </xf>
    <xf numFmtId="164" fontId="7" fillId="0" borderId="4" xfId="11" applyFont="1" applyBorder="1" applyAlignment="1">
      <alignment horizontal="right"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0" fontId="5" fillId="0" borderId="1" xfId="0" applyFont="1" applyBorder="1" applyAlignment="1">
      <alignment horizontal="right" wrapText="1"/>
    </xf>
    <xf numFmtId="169" fontId="5" fillId="0" borderId="1" xfId="0" applyNumberFormat="1"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4" xfId="0" applyFont="1" applyBorder="1" applyAlignment="1">
      <alignment horizontal="center" vertical="center" wrapText="1"/>
    </xf>
    <xf numFmtId="15" fontId="0" fillId="0" borderId="1" xfId="0" applyNumberFormat="1" applyBorder="1" applyAlignment="1">
      <alignment horizontal="right" wrapText="1"/>
    </xf>
    <xf numFmtId="169" fontId="2" fillId="0" borderId="1" xfId="0" applyNumberFormat="1" applyFont="1" applyBorder="1" applyAlignment="1">
      <alignment horizontal="center" vertical="center" wrapText="1"/>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7" fillId="0" borderId="1" xfId="0" applyFont="1" applyBorder="1" applyAlignment="1">
      <alignment horizontal="left" vertical="center" wrapText="1"/>
    </xf>
    <xf numFmtId="0" fontId="7" fillId="0" borderId="27" xfId="0" applyFont="1" applyBorder="1" applyAlignment="1">
      <alignment horizontal="left" vertical="center" wrapText="1"/>
    </xf>
    <xf numFmtId="0" fontId="8" fillId="0" borderId="1" xfId="0" applyFont="1" applyBorder="1" applyAlignment="1">
      <alignment horizontal="center"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14" fontId="7" fillId="6" borderId="1" xfId="0" applyNumberFormat="1" applyFont="1" applyFill="1" applyBorder="1" applyAlignment="1">
      <alignment horizontal="center" vertical="center" wrapText="1"/>
    </xf>
    <xf numFmtId="0" fontId="7" fillId="0" borderId="3" xfId="2" applyFont="1" applyBorder="1" applyAlignment="1">
      <alignment horizontal="center" vertical="center"/>
    </xf>
    <xf numFmtId="0" fontId="8" fillId="0" borderId="1" xfId="2" applyFont="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50" fillId="0" borderId="1" xfId="0" applyFont="1" applyBorder="1" applyAlignment="1">
      <alignment horizontal="center" vertical="center" wrapText="1"/>
    </xf>
    <xf numFmtId="0" fontId="7" fillId="0" borderId="1" xfId="0" applyFont="1" applyBorder="1" applyAlignment="1">
      <alignment horizontal="center" vertical="center" wrapText="1"/>
    </xf>
    <xf numFmtId="0" fontId="48" fillId="0" borderId="5" xfId="0" applyFont="1" applyBorder="1" applyAlignment="1">
      <alignment horizontal="center" vertical="center" wrapText="1"/>
    </xf>
    <xf numFmtId="0" fontId="48" fillId="0" borderId="6" xfId="0" applyFont="1" applyBorder="1" applyAlignment="1">
      <alignment horizontal="center" vertical="center" wrapText="1"/>
    </xf>
    <xf numFmtId="0" fontId="48" fillId="0" borderId="7" xfId="0" applyFont="1" applyBorder="1" applyAlignment="1">
      <alignment horizontal="center" vertical="center" wrapText="1"/>
    </xf>
    <xf numFmtId="0" fontId="7" fillId="0" borderId="1" xfId="2" applyFont="1" applyBorder="1" applyAlignment="1">
      <alignment horizontal="center" vertic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8" fillId="0" borderId="3" xfId="0"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vertical="center" wrapText="1"/>
    </xf>
    <xf numFmtId="0" fontId="6" fillId="0" borderId="1" xfId="0" applyFont="1" applyBorder="1" applyAlignment="1">
      <alignment horizontal="center"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5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8" fillId="0" borderId="1" xfId="2" applyFont="1" applyBorder="1" applyAlignment="1">
      <alignment horizontal="center" vertical="center"/>
    </xf>
    <xf numFmtId="15" fontId="7" fillId="0" borderId="1" xfId="0" applyNumberFormat="1"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0" fontId="7" fillId="0" borderId="11" xfId="0" applyFont="1" applyBorder="1" applyAlignment="1">
      <alignment horizontal="center" vertical="center" wrapText="1"/>
    </xf>
    <xf numFmtId="0" fontId="7" fillId="0" borderId="56" xfId="0" applyFont="1" applyBorder="1" applyAlignment="1">
      <alignment horizontal="center" vertical="center" wrapText="1"/>
    </xf>
    <xf numFmtId="0" fontId="7" fillId="0" borderId="12" xfId="0" applyFont="1" applyBorder="1" applyAlignment="1">
      <alignment horizontal="center" vertical="center" wrapText="1"/>
    </xf>
    <xf numFmtId="38" fontId="7" fillId="0" borderId="1" xfId="0" applyNumberFormat="1" applyFont="1" applyFill="1" applyBorder="1" applyAlignment="1">
      <alignment horizontal="center" vertical="center" wrapText="1"/>
    </xf>
    <xf numFmtId="38" fontId="7" fillId="0" borderId="18" xfId="0" applyNumberFormat="1" applyFont="1" applyFill="1" applyBorder="1" applyAlignment="1">
      <alignment horizontal="center" vertical="center" wrapText="1"/>
    </xf>
    <xf numFmtId="38" fontId="7" fillId="0" borderId="18" xfId="0" applyNumberFormat="1" applyFont="1" applyFill="1" applyBorder="1" applyAlignment="1">
      <alignment vertical="center" wrapText="1"/>
    </xf>
    <xf numFmtId="38" fontId="7" fillId="0" borderId="28" xfId="0" applyNumberFormat="1" applyFont="1" applyFill="1" applyBorder="1" applyAlignment="1">
      <alignment horizontal="center" vertical="center" wrapText="1"/>
    </xf>
    <xf numFmtId="38" fontId="7" fillId="0" borderId="28" xfId="0" applyNumberFormat="1" applyFont="1" applyFill="1" applyBorder="1" applyAlignment="1">
      <alignment vertical="center" wrapText="1"/>
    </xf>
    <xf numFmtId="38" fontId="7" fillId="0" borderId="1" xfId="0" applyNumberFormat="1" applyFont="1" applyFill="1" applyBorder="1" applyAlignment="1">
      <alignment vertical="center" wrapText="1"/>
    </xf>
    <xf numFmtId="9" fontId="7" fillId="0" borderId="1" xfId="0" applyNumberFormat="1" applyFont="1" applyFill="1" applyBorder="1" applyAlignment="1">
      <alignment horizontal="center" vertical="center" wrapText="1"/>
    </xf>
    <xf numFmtId="14" fontId="7" fillId="0" borderId="27" xfId="0" applyNumberFormat="1" applyFont="1" applyFill="1" applyBorder="1" applyAlignment="1">
      <alignment horizontal="center" vertical="center" wrapText="1"/>
    </xf>
    <xf numFmtId="0" fontId="7" fillId="0" borderId="1" xfId="0" applyFont="1" applyFill="1" applyBorder="1" applyAlignment="1">
      <alignment horizontal="center" vertical="center" wrapText="1"/>
    </xf>
    <xf numFmtId="9" fontId="7" fillId="0" borderId="18" xfId="0" applyNumberFormat="1" applyFont="1" applyFill="1" applyBorder="1" applyAlignment="1">
      <alignment horizontal="center" vertical="center" wrapText="1"/>
    </xf>
    <xf numFmtId="14" fontId="7" fillId="0" borderId="19" xfId="0" applyNumberFormat="1" applyFont="1" applyFill="1" applyBorder="1" applyAlignment="1">
      <alignment horizontal="center" vertical="center" wrapText="1"/>
    </xf>
    <xf numFmtId="0" fontId="7" fillId="0" borderId="28" xfId="0" applyFont="1" applyFill="1" applyBorder="1" applyAlignment="1">
      <alignment horizontal="center" vertical="center" wrapText="1"/>
    </xf>
    <xf numFmtId="38" fontId="7" fillId="0" borderId="28" xfId="0" applyNumberFormat="1" applyFont="1" applyFill="1" applyBorder="1" applyAlignment="1">
      <alignment horizontal="left" vertical="center" wrapText="1"/>
    </xf>
    <xf numFmtId="9" fontId="7" fillId="0" borderId="28" xfId="0" applyNumberFormat="1" applyFont="1" applyFill="1" applyBorder="1" applyAlignment="1">
      <alignment horizontal="center" vertical="center" wrapText="1"/>
    </xf>
    <xf numFmtId="14" fontId="7" fillId="0" borderId="29" xfId="0" applyNumberFormat="1" applyFont="1" applyFill="1" applyBorder="1" applyAlignment="1">
      <alignment horizontal="center" vertical="center" wrapText="1"/>
    </xf>
    <xf numFmtId="38" fontId="7" fillId="6" borderId="1" xfId="0" applyNumberFormat="1" applyFont="1" applyFill="1" applyBorder="1" applyAlignment="1">
      <alignment horizontal="left" vertical="center" wrapText="1"/>
    </xf>
    <xf numFmtId="38" fontId="7" fillId="6" borderId="1"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49" fontId="7" fillId="6" borderId="1" xfId="0" applyNumberFormat="1" applyFont="1" applyFill="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0" fontId="7" fillId="0" borderId="18" xfId="0" applyFont="1" applyFill="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1" xfId="0" applyNumberFormat="1" applyFont="1" applyFill="1" applyBorder="1" applyAlignment="1">
      <alignment horizontal="center" vertical="center" wrapText="1"/>
    </xf>
    <xf numFmtId="14" fontId="7" fillId="0" borderId="40" xfId="0" applyNumberFormat="1" applyFont="1" applyFill="1" applyBorder="1" applyAlignment="1">
      <alignment horizontal="center" vertical="center" wrapText="1"/>
    </xf>
    <xf numFmtId="38" fontId="7" fillId="0" borderId="11" xfId="0" applyNumberFormat="1" applyFont="1" applyFill="1" applyBorder="1" applyAlignment="1">
      <alignment horizontal="left" vertical="center" wrapText="1"/>
    </xf>
    <xf numFmtId="49" fontId="7" fillId="0" borderId="1" xfId="0" applyNumberFormat="1" applyFont="1" applyFill="1" applyBorder="1" applyAlignment="1">
      <alignment horizontal="left" vertical="center" wrapText="1"/>
    </xf>
    <xf numFmtId="0" fontId="7" fillId="0" borderId="11" xfId="0" applyFont="1" applyFill="1" applyBorder="1" applyAlignment="1">
      <alignment horizontal="center" vertical="center" wrapText="1"/>
    </xf>
    <xf numFmtId="38" fontId="7" fillId="0" borderId="18" xfId="0" applyNumberFormat="1" applyFont="1" applyFill="1" applyBorder="1" applyAlignment="1">
      <alignment horizontal="left" vertical="center" wrapText="1"/>
    </xf>
    <xf numFmtId="9" fontId="7" fillId="0" borderId="19" xfId="0" applyNumberFormat="1" applyFont="1" applyFill="1" applyBorder="1" applyAlignment="1">
      <alignment horizontal="center" vertical="center" wrapText="1"/>
    </xf>
    <xf numFmtId="9" fontId="7" fillId="0" borderId="27" xfId="0" applyNumberFormat="1" applyFont="1" applyFill="1" applyBorder="1" applyAlignment="1">
      <alignment horizontal="center"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0" fontId="8" fillId="3" borderId="1" xfId="0" applyFont="1" applyFill="1" applyBorder="1" applyAlignment="1">
      <alignment horizontal="center" vertical="center" wrapText="1"/>
    </xf>
    <xf numFmtId="38" fontId="8" fillId="3" borderId="1" xfId="0" applyNumberFormat="1"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8" fillId="3" borderId="3" xfId="0" applyNumberFormat="1" applyFont="1" applyFill="1" applyBorder="1" applyAlignment="1">
      <alignment horizontal="center" vertical="center" wrapText="1"/>
    </xf>
    <xf numFmtId="38" fontId="5" fillId="6" borderId="1" xfId="0" applyNumberFormat="1" applyFont="1" applyFill="1" applyBorder="1" applyAlignment="1">
      <alignment horizontal="justify" vertical="center" wrapText="1"/>
    </xf>
    <xf numFmtId="0" fontId="7" fillId="0" borderId="11" xfId="0" applyFont="1" applyBorder="1" applyAlignment="1">
      <alignment horizontal="center" vertical="center"/>
    </xf>
    <xf numFmtId="0" fontId="7" fillId="0" borderId="56" xfId="0" applyFont="1" applyBorder="1" applyAlignment="1">
      <alignment horizontal="center" vertical="center"/>
    </xf>
    <xf numFmtId="0" fontId="7" fillId="0" borderId="12" xfId="0" applyFont="1" applyBorder="1" applyAlignment="1">
      <alignment horizontal="center" vertical="center"/>
    </xf>
    <xf numFmtId="14" fontId="7" fillId="0" borderId="1" xfId="0" applyNumberFormat="1" applyFont="1" applyFill="1" applyBorder="1" applyAlignment="1">
      <alignment horizontal="center" vertical="center" wrapText="1"/>
    </xf>
    <xf numFmtId="38" fontId="7" fillId="0" borderId="11" xfId="0" applyNumberFormat="1" applyFont="1" applyFill="1" applyBorder="1" applyAlignment="1">
      <alignment horizontal="center" vertical="center" wrapText="1"/>
    </xf>
    <xf numFmtId="9" fontId="7" fillId="0" borderId="12" xfId="0" applyNumberFormat="1" applyFont="1" applyFill="1" applyBorder="1" applyAlignment="1">
      <alignment horizontal="center" vertical="center" wrapText="1"/>
    </xf>
    <xf numFmtId="38" fontId="7" fillId="0" borderId="11" xfId="0" applyNumberFormat="1" applyFont="1" applyFill="1" applyBorder="1" applyAlignment="1">
      <alignment vertical="center" wrapText="1"/>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9" xfId="0" applyFont="1" applyBorder="1" applyAlignment="1">
      <alignment horizontal="center" vertical="center" wrapText="1"/>
    </xf>
    <xf numFmtId="0" fontId="21" fillId="0" borderId="10" xfId="0" applyFont="1" applyBorder="1" applyAlignment="1">
      <alignment horizontal="center" vertical="center" wrapText="1"/>
    </xf>
    <xf numFmtId="0" fontId="7" fillId="0" borderId="0"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39" fillId="0" borderId="1" xfId="0"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8" fillId="2" borderId="1" xfId="0" applyFont="1" applyFill="1" applyBorder="1" applyAlignment="1">
      <alignment horizontal="left" vertical="center" wrapText="1"/>
    </xf>
    <xf numFmtId="0" fontId="9" fillId="0" borderId="1" xfId="0" applyFont="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38" fillId="0" borderId="5" xfId="0" applyFont="1" applyBorder="1" applyAlignment="1">
      <alignment horizontal="center" vertical="center" wrapText="1"/>
    </xf>
    <xf numFmtId="0" fontId="38" fillId="0" borderId="6" xfId="0" applyFont="1" applyBorder="1" applyAlignment="1">
      <alignment horizontal="center" vertical="center" wrapText="1"/>
    </xf>
    <xf numFmtId="0" fontId="38" fillId="0" borderId="7" xfId="0" applyFont="1" applyBorder="1" applyAlignment="1">
      <alignment horizontal="center" vertical="center" wrapText="1"/>
    </xf>
    <xf numFmtId="0" fontId="38" fillId="0" borderId="13" xfId="0" applyFont="1" applyBorder="1" applyAlignment="1">
      <alignment horizontal="center" vertical="center" wrapText="1"/>
    </xf>
    <xf numFmtId="0" fontId="38" fillId="0" borderId="0" xfId="0" applyFont="1" applyAlignment="1">
      <alignment horizontal="center" vertical="center" wrapText="1"/>
    </xf>
    <xf numFmtId="0" fontId="38" fillId="0" borderId="14"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0" fontId="9" fillId="0" borderId="2" xfId="0" applyFont="1" applyBorder="1" applyAlignment="1">
      <alignment horizontal="center" vertical="center" wrapText="1"/>
    </xf>
    <xf numFmtId="0" fontId="38" fillId="0" borderId="8" xfId="0" applyFont="1" applyBorder="1" applyAlignment="1">
      <alignment horizontal="center" vertical="center" wrapText="1"/>
    </xf>
    <xf numFmtId="0" fontId="38" fillId="0" borderId="9" xfId="0" applyFont="1" applyBorder="1" applyAlignment="1">
      <alignment horizontal="center" vertical="center" wrapText="1"/>
    </xf>
    <xf numFmtId="0" fontId="38" fillId="0" borderId="10"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0" fontId="4" fillId="0" borderId="0" xfId="0" applyFont="1" applyAlignment="1">
      <alignment horizontal="center" wrapText="1"/>
    </xf>
    <xf numFmtId="9" fontId="7" fillId="0" borderId="1" xfId="1" applyNumberFormat="1" applyFont="1" applyBorder="1" applyAlignment="1">
      <alignment horizontal="center"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49" fontId="7" fillId="0" borderId="1" xfId="0" applyNumberFormat="1" applyFont="1" applyBorder="1" applyAlignment="1">
      <alignment horizontal="left" vertical="center" wrapText="1"/>
    </xf>
    <xf numFmtId="49" fontId="7" fillId="6" borderId="2" xfId="0" applyNumberFormat="1" applyFont="1" applyFill="1" applyBorder="1" applyAlignment="1">
      <alignment vertical="center" wrapText="1"/>
    </xf>
    <xf numFmtId="49" fontId="9" fillId="6" borderId="3" xfId="0" applyNumberFormat="1" applyFont="1" applyFill="1" applyBorder="1" applyAlignment="1">
      <alignment vertical="center" wrapText="1"/>
    </xf>
    <xf numFmtId="49" fontId="9" fillId="6" borderId="4" xfId="0" applyNumberFormat="1" applyFont="1" applyFill="1" applyBorder="1" applyAlignment="1">
      <alignment vertical="center" wrapText="1"/>
    </xf>
    <xf numFmtId="49" fontId="7" fillId="6" borderId="2" xfId="0" applyNumberFormat="1" applyFont="1" applyFill="1" applyBorder="1" applyAlignment="1">
      <alignment horizontal="left" vertical="center" wrapText="1"/>
    </xf>
    <xf numFmtId="49" fontId="9" fillId="6" borderId="3" xfId="0" applyNumberFormat="1" applyFont="1" applyFill="1" applyBorder="1" applyAlignment="1">
      <alignment horizontal="left" vertical="center" wrapText="1"/>
    </xf>
    <xf numFmtId="49" fontId="9" fillId="6" borderId="4" xfId="0" applyNumberFormat="1" applyFont="1" applyFill="1" applyBorder="1" applyAlignment="1">
      <alignment horizontal="left"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27"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6" fillId="6" borderId="2" xfId="0" applyFont="1" applyFill="1" applyBorder="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0" fontId="5" fillId="6" borderId="33" xfId="0" applyFont="1" applyFill="1" applyBorder="1" applyAlignment="1">
      <alignment horizontal="center" vertical="center" wrapText="1"/>
    </xf>
    <xf numFmtId="0" fontId="5" fillId="6" borderId="24" xfId="0" applyFont="1" applyFill="1" applyBorder="1" applyAlignment="1">
      <alignment horizontal="center" vertical="center" wrapText="1"/>
    </xf>
    <xf numFmtId="0" fontId="5" fillId="6" borderId="66" xfId="0" applyFont="1" applyFill="1" applyBorder="1" applyAlignment="1">
      <alignment horizontal="center" vertical="center" wrapText="1"/>
    </xf>
    <xf numFmtId="0" fontId="5" fillId="6" borderId="62" xfId="0" applyFont="1" applyFill="1" applyBorder="1" applyAlignment="1">
      <alignment horizontal="center" vertical="center" wrapText="1"/>
    </xf>
    <xf numFmtId="0" fontId="5" fillId="6" borderId="59" xfId="0" applyFont="1" applyFill="1" applyBorder="1" applyAlignment="1">
      <alignment horizontal="center" vertical="center"/>
    </xf>
    <xf numFmtId="0" fontId="5" fillId="6" borderId="65" xfId="0" applyFont="1" applyFill="1" applyBorder="1" applyAlignment="1">
      <alignment horizontal="center" vertical="center"/>
    </xf>
    <xf numFmtId="0" fontId="5" fillId="6" borderId="1" xfId="0" applyFont="1" applyFill="1" applyBorder="1" applyAlignment="1">
      <alignment horizontal="center" vertical="center" wrapText="1"/>
    </xf>
    <xf numFmtId="0" fontId="22" fillId="0" borderId="5" xfId="0" applyFont="1" applyBorder="1" applyAlignment="1">
      <alignment horizontal="center" vertical="center" wrapText="1"/>
    </xf>
    <xf numFmtId="0" fontId="22" fillId="0" borderId="7" xfId="0" applyFont="1" applyBorder="1" applyAlignment="1">
      <alignment horizontal="center" vertical="center" wrapText="1"/>
    </xf>
    <xf numFmtId="0" fontId="22" fillId="0" borderId="13" xfId="0" applyFont="1" applyBorder="1" applyAlignment="1">
      <alignment horizontal="center" vertical="center" wrapText="1"/>
    </xf>
    <xf numFmtId="0" fontId="22" fillId="0" borderId="14" xfId="0" applyFont="1" applyBorder="1" applyAlignment="1">
      <alignment horizontal="center" vertical="center" wrapText="1"/>
    </xf>
    <xf numFmtId="0" fontId="22" fillId="0" borderId="8" xfId="0" applyFont="1" applyBorder="1" applyAlignment="1">
      <alignment horizontal="center" vertical="center" wrapText="1"/>
    </xf>
    <xf numFmtId="0" fontId="22" fillId="0" borderId="10" xfId="0" applyFont="1" applyBorder="1" applyAlignment="1">
      <alignment horizontal="center" vertical="center" wrapText="1"/>
    </xf>
    <xf numFmtId="9" fontId="8" fillId="0" borderId="1" xfId="1"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8" fillId="4" borderId="1" xfId="0" applyFont="1" applyFill="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0" borderId="2" xfId="0" applyFont="1" applyFill="1" applyBorder="1" applyAlignment="1">
      <alignment horizontal="left" vertical="center" wrapText="1"/>
    </xf>
    <xf numFmtId="0" fontId="6" fillId="0" borderId="3" xfId="0" applyFont="1" applyFill="1" applyBorder="1" applyAlignment="1">
      <alignment horizontal="left" vertical="center" wrapText="1"/>
    </xf>
    <xf numFmtId="0" fontId="6" fillId="0"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13" fillId="12" borderId="11" xfId="0" applyFont="1" applyFill="1" applyBorder="1" applyAlignment="1">
      <alignment horizontal="center" vertical="center" textRotation="90" wrapText="1"/>
    </xf>
    <xf numFmtId="0" fontId="13" fillId="12" borderId="56" xfId="0" applyFont="1" applyFill="1" applyBorder="1" applyAlignment="1">
      <alignment horizontal="center" vertical="center" textRotation="90" wrapText="1"/>
    </xf>
    <xf numFmtId="9" fontId="8" fillId="0" borderId="2"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0" fontId="48" fillId="0" borderId="2" xfId="0" applyFont="1" applyBorder="1" applyAlignment="1">
      <alignment horizontal="left" vertical="center" wrapText="1"/>
    </xf>
    <xf numFmtId="0" fontId="48" fillId="0" borderId="3" xfId="0" applyFont="1" applyBorder="1" applyAlignment="1">
      <alignment horizontal="left" vertical="center" wrapText="1"/>
    </xf>
    <xf numFmtId="0" fontId="48" fillId="0" borderId="4" xfId="0" applyFont="1" applyBorder="1" applyAlignment="1">
      <alignment horizontal="left" vertical="center" wrapText="1"/>
    </xf>
    <xf numFmtId="0" fontId="7" fillId="0" borderId="1" xfId="0" applyFont="1" applyFill="1" applyBorder="1" applyAlignment="1">
      <alignment horizontal="left"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0" fontId="8" fillId="0" borderId="1" xfId="0" applyFont="1" applyBorder="1" applyAlignment="1">
      <alignment horizontal="left" vertical="center" wrapText="1"/>
    </xf>
    <xf numFmtId="10" fontId="8" fillId="0" borderId="2"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9" fontId="6" fillId="0" borderId="1" xfId="1" applyFont="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10" fontId="8" fillId="0" borderId="3" xfId="1" applyNumberFormat="1"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8" fillId="0" borderId="1" xfId="0" applyFont="1" applyBorder="1" applyAlignment="1">
      <alignment horizontal="center" vertical="center"/>
    </xf>
    <xf numFmtId="9" fontId="8" fillId="0" borderId="1" xfId="0" applyNumberFormat="1" applyFont="1" applyBorder="1" applyAlignment="1">
      <alignment horizontal="center" vertical="center" wrapText="1"/>
    </xf>
    <xf numFmtId="2" fontId="8" fillId="4" borderId="1" xfId="0" applyNumberFormat="1" applyFont="1" applyFill="1" applyBorder="1" applyAlignment="1">
      <alignment horizontal="center" vertical="center" wrapText="1"/>
    </xf>
    <xf numFmtId="168" fontId="7" fillId="6" borderId="1" xfId="3" applyNumberFormat="1" applyFont="1" applyFill="1" applyBorder="1" applyAlignment="1">
      <alignment horizontal="center" vertical="center"/>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9" fontId="8" fillId="0" borderId="3" xfId="1" applyNumberFormat="1" applyFont="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7" fillId="6" borderId="1" xfId="0" applyFont="1" applyFill="1" applyBorder="1" applyAlignment="1">
      <alignment horizontal="left" vertical="center" wrapText="1"/>
    </xf>
    <xf numFmtId="0" fontId="7" fillId="0" borderId="1" xfId="2" applyFont="1" applyBorder="1" applyAlignment="1">
      <alignment horizontal="left"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38" fontId="5" fillId="6" borderId="1" xfId="0" applyNumberFormat="1" applyFont="1" applyFill="1" applyBorder="1" applyAlignment="1">
      <alignment horizontal="left" vertical="center" wrapText="1"/>
    </xf>
    <xf numFmtId="0" fontId="42" fillId="0" borderId="17" xfId="15" applyFont="1" applyBorder="1" applyAlignment="1">
      <alignment horizontal="center" vertical="center"/>
    </xf>
    <xf numFmtId="0" fontId="42" fillId="0" borderId="15" xfId="15" applyFont="1" applyBorder="1" applyAlignment="1">
      <alignment horizontal="center" vertical="center"/>
    </xf>
    <xf numFmtId="0" fontId="42" fillId="0" borderId="16" xfId="15" applyFont="1" applyBorder="1" applyAlignment="1">
      <alignment horizontal="center" vertical="center"/>
    </xf>
    <xf numFmtId="0" fontId="42" fillId="0" borderId="43" xfId="15" applyFont="1" applyBorder="1" applyAlignment="1">
      <alignment horizontal="center" vertical="center"/>
    </xf>
    <xf numFmtId="0" fontId="42" fillId="0" borderId="9" xfId="15" applyFont="1" applyBorder="1" applyAlignment="1">
      <alignment horizontal="center" vertical="center"/>
    </xf>
    <xf numFmtId="0" fontId="42" fillId="0" borderId="32" xfId="15" applyFont="1" applyBorder="1" applyAlignment="1">
      <alignment horizontal="center" vertical="center"/>
    </xf>
    <xf numFmtId="0" fontId="6" fillId="0" borderId="41" xfId="0" applyFont="1" applyBorder="1" applyAlignment="1">
      <alignment horizontal="center"/>
    </xf>
    <xf numFmtId="0" fontId="6" fillId="0" borderId="42" xfId="0" applyFont="1" applyBorder="1" applyAlignment="1">
      <alignment horizontal="center"/>
    </xf>
    <xf numFmtId="0" fontId="12" fillId="0" borderId="31" xfId="0" applyFont="1" applyBorder="1" applyAlignment="1">
      <alignment horizontal="center"/>
    </xf>
    <xf numFmtId="0" fontId="12" fillId="0" borderId="15" xfId="0" applyFont="1" applyBorder="1" applyAlignment="1">
      <alignment horizontal="center"/>
    </xf>
    <xf numFmtId="0" fontId="12" fillId="0" borderId="64" xfId="0" applyFont="1" applyBorder="1" applyAlignment="1">
      <alignment horizontal="center"/>
    </xf>
    <xf numFmtId="0" fontId="6" fillId="0" borderId="64" xfId="0" applyFont="1" applyBorder="1" applyAlignment="1">
      <alignment horizontal="center"/>
    </xf>
    <xf numFmtId="0" fontId="6" fillId="0" borderId="14" xfId="0" applyFont="1" applyBorder="1" applyAlignment="1">
      <alignment horizontal="center"/>
    </xf>
    <xf numFmtId="0" fontId="12" fillId="0" borderId="13" xfId="0" applyFont="1" applyBorder="1" applyAlignment="1">
      <alignment horizontal="center"/>
    </xf>
    <xf numFmtId="0" fontId="12" fillId="0" borderId="0" xfId="0" applyFont="1" applyAlignment="1">
      <alignment horizontal="center"/>
    </xf>
    <xf numFmtId="0" fontId="12" fillId="0" borderId="14" xfId="0" applyFont="1" applyBorder="1" applyAlignment="1">
      <alignment horizontal="center"/>
    </xf>
    <xf numFmtId="0" fontId="43" fillId="0" borderId="44" xfId="15" applyFont="1" applyBorder="1" applyAlignment="1">
      <alignment horizontal="center" vertical="center"/>
    </xf>
    <xf numFmtId="0" fontId="43" fillId="0" borderId="6" xfId="15" applyFont="1" applyBorder="1" applyAlignment="1">
      <alignment horizontal="center" vertical="center"/>
    </xf>
    <xf numFmtId="0" fontId="43" fillId="0" borderId="7" xfId="15" applyFont="1" applyBorder="1" applyAlignment="1">
      <alignment horizontal="center" vertical="center"/>
    </xf>
    <xf numFmtId="0" fontId="43" fillId="0" borderId="43" xfId="15" applyFont="1" applyBorder="1" applyAlignment="1">
      <alignment horizontal="center" vertical="center"/>
    </xf>
    <xf numFmtId="0" fontId="43" fillId="0" borderId="9" xfId="15" applyFont="1" applyBorder="1" applyAlignment="1">
      <alignment horizontal="center" vertical="center"/>
    </xf>
    <xf numFmtId="0" fontId="43" fillId="0" borderId="10" xfId="15" applyFont="1" applyBorder="1" applyAlignment="1">
      <alignment horizontal="center" vertical="center"/>
    </xf>
    <xf numFmtId="0" fontId="12" fillId="0" borderId="8" xfId="0" applyFont="1" applyBorder="1" applyAlignment="1">
      <alignment horizontal="center"/>
    </xf>
    <xf numFmtId="0" fontId="12" fillId="0" borderId="9" xfId="0" applyFont="1" applyBorder="1" applyAlignment="1">
      <alignment horizontal="center"/>
    </xf>
    <xf numFmtId="0" fontId="12" fillId="0" borderId="10" xfId="0" applyFont="1" applyBorder="1" applyAlignment="1">
      <alignment horizontal="center"/>
    </xf>
    <xf numFmtId="0" fontId="12" fillId="0" borderId="11" xfId="0" applyFont="1" applyBorder="1" applyAlignment="1">
      <alignment horizontal="center" vertical="center"/>
    </xf>
    <xf numFmtId="0" fontId="12" fillId="0" borderId="12" xfId="0" applyFont="1" applyBorder="1" applyAlignment="1">
      <alignment horizontal="center" vertical="center"/>
    </xf>
    <xf numFmtId="0" fontId="44" fillId="0" borderId="44" xfId="15" applyFont="1" applyBorder="1" applyAlignment="1">
      <alignment horizontal="center" vertical="center"/>
    </xf>
    <xf numFmtId="0" fontId="44" fillId="0" borderId="7" xfId="15" applyFont="1" applyBorder="1" applyAlignment="1">
      <alignment horizontal="center" vertical="center"/>
    </xf>
    <xf numFmtId="0" fontId="44" fillId="0" borderId="43" xfId="15" applyFont="1" applyBorder="1" applyAlignment="1">
      <alignment horizontal="center" vertical="center"/>
    </xf>
    <xf numFmtId="0" fontId="44" fillId="0" borderId="10" xfId="15" applyFont="1" applyBorder="1" applyAlignment="1">
      <alignment horizontal="center" vertical="center"/>
    </xf>
    <xf numFmtId="173" fontId="44" fillId="0" borderId="11" xfId="15" applyNumberFormat="1" applyFont="1" applyBorder="1" applyAlignment="1">
      <alignment horizontal="center" vertical="center"/>
    </xf>
    <xf numFmtId="173" fontId="44" fillId="0" borderId="12" xfId="15" applyNumberFormat="1" applyFont="1" applyBorder="1" applyAlignment="1">
      <alignment horizontal="center" vertical="center"/>
    </xf>
    <xf numFmtId="0" fontId="44" fillId="0" borderId="11" xfId="15" applyFont="1" applyBorder="1" applyAlignment="1">
      <alignment horizontal="center" vertical="center"/>
    </xf>
    <xf numFmtId="0" fontId="44" fillId="0" borderId="12" xfId="15" applyFont="1" applyBorder="1" applyAlignment="1">
      <alignment horizontal="center" vertical="center"/>
    </xf>
    <xf numFmtId="0" fontId="44" fillId="0" borderId="5" xfId="15" applyFont="1" applyBorder="1" applyAlignment="1">
      <alignment horizontal="center" vertical="center"/>
    </xf>
    <xf numFmtId="0" fontId="44" fillId="0" borderId="57" xfId="15" applyFont="1" applyBorder="1" applyAlignment="1">
      <alignment horizontal="center" vertical="center"/>
    </xf>
    <xf numFmtId="0" fontId="44" fillId="0" borderId="8" xfId="15" applyFont="1" applyBorder="1" applyAlignment="1">
      <alignment horizontal="center" vertical="center"/>
    </xf>
    <xf numFmtId="0" fontId="44" fillId="0" borderId="32" xfId="15" applyFont="1" applyBorder="1" applyAlignment="1">
      <alignment horizontal="center" vertical="center"/>
    </xf>
    <xf numFmtId="0" fontId="12" fillId="0" borderId="38" xfId="0" applyFont="1" applyBorder="1" applyAlignment="1">
      <alignment horizontal="center" vertical="center"/>
    </xf>
    <xf numFmtId="0" fontId="12" fillId="0" borderId="28" xfId="0" applyFont="1" applyBorder="1" applyAlignment="1">
      <alignment horizontal="center" vertical="center"/>
    </xf>
    <xf numFmtId="1" fontId="12" fillId="0" borderId="28" xfId="0" applyNumberFormat="1" applyFont="1" applyBorder="1" applyAlignment="1">
      <alignment horizontal="center" vertical="center"/>
    </xf>
    <xf numFmtId="1" fontId="12" fillId="0" borderId="36" xfId="0" applyNumberFormat="1" applyFont="1" applyBorder="1" applyAlignment="1">
      <alignment horizontal="center" vertical="center"/>
    </xf>
    <xf numFmtId="1" fontId="12" fillId="0" borderId="37" xfId="0" applyNumberFormat="1" applyFont="1" applyBorder="1" applyAlignment="1">
      <alignment horizontal="center" vertical="center"/>
    </xf>
    <xf numFmtId="0" fontId="44" fillId="0" borderId="61" xfId="15" applyFont="1" applyBorder="1" applyAlignment="1">
      <alignment horizontal="center" vertical="center"/>
    </xf>
    <xf numFmtId="0" fontId="44" fillId="0" borderId="3" xfId="15" applyFont="1" applyBorder="1" applyAlignment="1">
      <alignment horizontal="center" vertical="center"/>
    </xf>
    <xf numFmtId="0" fontId="44" fillId="0" borderId="6" xfId="15" applyFont="1" applyBorder="1" applyAlignment="1">
      <alignment horizontal="center" vertical="center"/>
    </xf>
    <xf numFmtId="0" fontId="12" fillId="0" borderId="44" xfId="0" applyFont="1" applyBorder="1" applyAlignment="1">
      <alignment horizontal="center" vertical="center"/>
    </xf>
    <xf numFmtId="0" fontId="12" fillId="0" borderId="7" xfId="0" applyFont="1" applyBorder="1" applyAlignment="1">
      <alignment horizontal="center" vertical="center"/>
    </xf>
    <xf numFmtId="0" fontId="12" fillId="0" borderId="43" xfId="0" applyFont="1" applyBorder="1" applyAlignment="1">
      <alignment horizontal="center" vertical="center"/>
    </xf>
    <xf numFmtId="0" fontId="12" fillId="0" borderId="10"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1" xfId="0" applyNumberFormat="1" applyFont="1" applyBorder="1" applyAlignment="1">
      <alignment horizontal="center" vertical="center" wrapText="1"/>
    </xf>
    <xf numFmtId="1" fontId="12" fillId="0" borderId="12" xfId="0" applyNumberFormat="1" applyFont="1" applyBorder="1" applyAlignment="1">
      <alignment horizontal="center" vertical="center" wrapText="1"/>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45" fillId="0" borderId="24" xfId="15" applyFont="1" applyBorder="1" applyAlignment="1">
      <alignment horizontal="center" vertical="center"/>
    </xf>
    <xf numFmtId="0" fontId="45" fillId="0" borderId="25" xfId="15" applyFont="1" applyBorder="1" applyAlignment="1">
      <alignment horizontal="center" vertical="center"/>
    </xf>
    <xf numFmtId="0" fontId="12" fillId="0" borderId="23" xfId="0" applyFont="1" applyBorder="1" applyAlignment="1">
      <alignment horizontal="center" vertical="center"/>
    </xf>
    <xf numFmtId="0" fontId="12" fillId="0" borderId="24" xfId="0" applyFont="1" applyBorder="1" applyAlignment="1">
      <alignment horizontal="center" vertical="center"/>
    </xf>
    <xf numFmtId="0" fontId="12" fillId="0" borderId="25" xfId="0" applyFont="1" applyBorder="1" applyAlignment="1">
      <alignment horizontal="center" vertical="center"/>
    </xf>
    <xf numFmtId="0" fontId="46" fillId="0" borderId="35" xfId="15" applyFont="1" applyBorder="1" applyAlignment="1">
      <alignment horizontal="left" vertical="center" wrapText="1"/>
    </xf>
    <xf numFmtId="0" fontId="46" fillId="0" borderId="42" xfId="15" applyFont="1" applyBorder="1" applyAlignment="1">
      <alignment horizontal="left" vertical="center" wrapText="1"/>
    </xf>
    <xf numFmtId="0" fontId="46" fillId="0" borderId="52" xfId="15" applyFont="1" applyBorder="1" applyAlignment="1">
      <alignment horizontal="left" vertical="center" wrapText="1"/>
    </xf>
    <xf numFmtId="0" fontId="12" fillId="0" borderId="62" xfId="0" applyFont="1" applyBorder="1" applyAlignment="1">
      <alignment horizontal="center" vertical="center"/>
    </xf>
    <xf numFmtId="0" fontId="12" fillId="0" borderId="60" xfId="0" applyFont="1" applyBorder="1" applyAlignment="1">
      <alignment horizontal="center" vertical="center"/>
    </xf>
    <xf numFmtId="0" fontId="12" fillId="0" borderId="34" xfId="0" applyFont="1" applyBorder="1" applyAlignment="1">
      <alignment horizontal="center" vertical="center"/>
    </xf>
    <xf numFmtId="0" fontId="12" fillId="0" borderId="18" xfId="0" applyFont="1" applyBorder="1" applyAlignment="1">
      <alignment horizontal="center" vertical="center"/>
    </xf>
    <xf numFmtId="1" fontId="12" fillId="0" borderId="18" xfId="0" applyNumberFormat="1" applyFont="1" applyBorder="1" applyAlignment="1">
      <alignment horizontal="center" vertical="center"/>
    </xf>
    <xf numFmtId="1" fontId="12" fillId="0" borderId="47" xfId="0" applyNumberFormat="1" applyFont="1" applyBorder="1" applyAlignment="1">
      <alignment horizontal="center" vertical="center"/>
    </xf>
    <xf numFmtId="1" fontId="12" fillId="0" borderId="48" xfId="0" applyNumberFormat="1" applyFont="1" applyBorder="1" applyAlignment="1">
      <alignment horizontal="center" vertical="center"/>
    </xf>
    <xf numFmtId="0" fontId="12" fillId="0" borderId="31" xfId="0" applyFont="1" applyBorder="1" applyAlignment="1">
      <alignment horizontal="center" vertical="center"/>
    </xf>
    <xf numFmtId="0" fontId="12" fillId="0" borderId="16" xfId="0" applyFont="1" applyBorder="1" applyAlignment="1">
      <alignment horizontal="center" vertical="center"/>
    </xf>
    <xf numFmtId="0" fontId="12" fillId="0" borderId="33" xfId="0" applyFont="1" applyBorder="1" applyAlignment="1">
      <alignment horizontal="center" vertical="center"/>
    </xf>
    <xf numFmtId="0" fontId="12" fillId="0" borderId="2" xfId="0" applyFont="1" applyBorder="1" applyAlignment="1">
      <alignment horizontal="center" vertical="center"/>
    </xf>
    <xf numFmtId="0" fontId="12" fillId="0" borderId="26" xfId="0" applyFont="1" applyBorder="1" applyAlignment="1">
      <alignment horizontal="center" vertical="center"/>
    </xf>
    <xf numFmtId="0" fontId="12" fillId="0" borderId="36" xfId="0" applyFont="1" applyBorder="1" applyAlignment="1">
      <alignment horizontal="center" vertical="center"/>
    </xf>
    <xf numFmtId="0" fontId="12" fillId="0" borderId="53" xfId="0" applyFont="1" applyBorder="1" applyAlignment="1">
      <alignment horizontal="center" vertical="center"/>
    </xf>
    <xf numFmtId="0" fontId="19" fillId="0" borderId="54" xfId="0" applyFont="1" applyBorder="1" applyAlignment="1">
      <alignment horizontal="left" vertical="center" wrapText="1"/>
    </xf>
    <xf numFmtId="0" fontId="19" fillId="0" borderId="55" xfId="0" applyFont="1" applyBorder="1" applyAlignment="1">
      <alignment horizontal="left" vertical="center" wrapText="1"/>
    </xf>
    <xf numFmtId="0" fontId="19" fillId="0" borderId="2" xfId="0" applyFont="1" applyBorder="1" applyAlignment="1">
      <alignment horizontal="left" vertical="center" wrapText="1"/>
    </xf>
    <xf numFmtId="0" fontId="19" fillId="0" borderId="26" xfId="0" applyFont="1" applyBorder="1" applyAlignment="1">
      <alignment horizontal="left" vertical="center" wrapText="1"/>
    </xf>
    <xf numFmtId="0" fontId="19" fillId="0" borderId="51" xfId="0" applyFont="1" applyBorder="1" applyAlignment="1">
      <alignment horizontal="left" vertical="center" wrapText="1"/>
    </xf>
    <xf numFmtId="0" fontId="19" fillId="0" borderId="20" xfId="0" applyFont="1" applyBorder="1" applyAlignment="1">
      <alignment horizontal="left" vertical="center" wrapText="1"/>
    </xf>
    <xf numFmtId="0" fontId="19" fillId="0" borderId="50" xfId="0" applyFont="1" applyBorder="1" applyAlignment="1">
      <alignment horizontal="left" vertical="center" wrapText="1"/>
    </xf>
    <xf numFmtId="0" fontId="19" fillId="0" borderId="2" xfId="0" applyFont="1" applyBorder="1" applyAlignment="1">
      <alignment horizontal="center" vertical="center"/>
    </xf>
    <xf numFmtId="0" fontId="19" fillId="0" borderId="26" xfId="0" applyFont="1" applyBorder="1" applyAlignment="1">
      <alignment horizontal="center" vertical="center"/>
    </xf>
    <xf numFmtId="0" fontId="12" fillId="0" borderId="2" xfId="0" applyFont="1" applyBorder="1" applyAlignment="1">
      <alignment horizontal="center" vertical="center" wrapText="1"/>
    </xf>
    <xf numFmtId="0" fontId="12" fillId="0" borderId="26" xfId="0" applyFont="1" applyBorder="1" applyAlignment="1">
      <alignment horizontal="center" vertical="center" wrapText="1"/>
    </xf>
    <xf numFmtId="0" fontId="46" fillId="0" borderId="49" xfId="15" applyFont="1" applyBorder="1" applyAlignment="1">
      <alignment horizontal="left" vertical="center" wrapText="1"/>
    </xf>
    <xf numFmtId="0" fontId="19" fillId="0" borderId="30" xfId="0" applyFont="1" applyBorder="1" applyAlignment="1">
      <alignment horizontal="left" vertical="center" wrapText="1"/>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6" xfId="0" applyFont="1" applyBorder="1" applyAlignment="1">
      <alignment horizontal="center" vertical="center" wrapText="1"/>
    </xf>
    <xf numFmtId="0" fontId="2" fillId="0" borderId="1" xfId="0" applyFont="1" applyBorder="1" applyAlignment="1">
      <alignment horizontal="center"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169"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0" fontId="5" fillId="0" borderId="1" xfId="0" applyFont="1" applyBorder="1" applyAlignment="1">
      <alignment horizontal="right"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169" fontId="2" fillId="0" borderId="1" xfId="0" applyNumberFormat="1" applyFont="1" applyBorder="1" applyAlignment="1">
      <alignment horizontal="right" wrapText="1"/>
    </xf>
    <xf numFmtId="169" fontId="35" fillId="0" borderId="2" xfId="14" applyNumberFormat="1" applyBorder="1" applyAlignment="1">
      <alignment horizontal="right" wrapText="1"/>
    </xf>
    <xf numFmtId="169" fontId="35" fillId="0" borderId="4" xfId="14" applyNumberFormat="1" applyBorder="1" applyAlignment="1">
      <alignment horizontal="right" wrapText="1"/>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15" fontId="7" fillId="0" borderId="1" xfId="2" applyNumberFormat="1" applyFont="1" applyBorder="1" applyAlignment="1">
      <alignment vertical="center"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169" fontId="2" fillId="0" borderId="1" xfId="0" applyNumberFormat="1" applyFont="1" applyBorder="1" applyAlignment="1">
      <alignment horizontal="center" vertical="center" wrapText="1"/>
    </xf>
    <xf numFmtId="169" fontId="7" fillId="0" borderId="1" xfId="5" applyNumberFormat="1" applyFont="1" applyFill="1" applyBorder="1" applyAlignment="1">
      <alignment horizontal="right" vertical="center" wrapText="1"/>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7" fillId="0" borderId="1" xfId="2" applyFont="1" applyBorder="1" applyAlignment="1">
      <alignment horizont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75" fontId="5" fillId="0" borderId="1" xfId="0" applyNumberFormat="1" applyFont="1" applyBorder="1" applyAlignment="1">
      <alignment horizontal="right" wrapText="1"/>
    </xf>
    <xf numFmtId="169" fontId="7" fillId="0" borderId="1" xfId="5" applyNumberFormat="1" applyFont="1" applyBorder="1" applyAlignment="1">
      <alignment horizontal="right" wrapText="1"/>
    </xf>
    <xf numFmtId="0" fontId="5" fillId="0" borderId="1" xfId="0" applyFont="1" applyBorder="1" applyAlignment="1">
      <alignment horizontal="center" wrapText="1"/>
    </xf>
    <xf numFmtId="176" fontId="2" fillId="0" borderId="1" xfId="0" applyNumberFormat="1" applyFont="1" applyBorder="1" applyAlignment="1">
      <alignment wrapText="1"/>
    </xf>
    <xf numFmtId="0" fontId="19" fillId="0" borderId="1" xfId="0" applyFont="1" applyBorder="1" applyAlignment="1">
      <alignment wrapText="1"/>
    </xf>
    <xf numFmtId="15" fontId="7" fillId="0" borderId="1" xfId="2" applyNumberFormat="1" applyFont="1" applyBorder="1" applyAlignment="1">
      <alignment wrapText="1"/>
    </xf>
    <xf numFmtId="0" fontId="19" fillId="0" borderId="2" xfId="0" applyFont="1" applyBorder="1" applyAlignment="1">
      <alignment vertical="center" wrapText="1"/>
    </xf>
    <xf numFmtId="0" fontId="19" fillId="0" borderId="4" xfId="0" applyFont="1" applyBorder="1" applyAlignment="1">
      <alignment vertical="center" wrapText="1"/>
    </xf>
    <xf numFmtId="169" fontId="0" fillId="0" borderId="1" xfId="0" applyNumberFormat="1" applyBorder="1" applyAlignment="1">
      <alignment horizontal="right" wrapText="1"/>
    </xf>
    <xf numFmtId="14" fontId="0" fillId="0" borderId="1" xfId="0" applyNumberFormat="1" applyBorder="1" applyAlignment="1">
      <alignment horizontal="right"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0" fontId="7" fillId="0" borderId="1" xfId="2" applyFont="1" applyBorder="1" applyAlignment="1">
      <alignment horizontal="justify" vertical="justify"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176" fontId="7" fillId="0" borderId="1" xfId="5" applyNumberFormat="1" applyFont="1" applyBorder="1" applyAlignment="1">
      <alignment wrapText="1"/>
    </xf>
    <xf numFmtId="0" fontId="19" fillId="0" borderId="2" xfId="0" applyFont="1" applyBorder="1" applyAlignment="1">
      <alignment wrapText="1"/>
    </xf>
    <xf numFmtId="0" fontId="19" fillId="0" borderId="4" xfId="0" applyFont="1" applyBorder="1" applyAlignment="1">
      <alignment wrapText="1"/>
    </xf>
    <xf numFmtId="169" fontId="7" fillId="0" borderId="1" xfId="5" applyNumberFormat="1" applyFont="1" applyBorder="1" applyAlignment="1">
      <alignment horizontal="center" vertical="center" wrapText="1"/>
    </xf>
    <xf numFmtId="0" fontId="0" fillId="0" borderId="1" xfId="0" applyBorder="1" applyAlignment="1">
      <alignment horizontal="right"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8" fillId="3" borderId="13"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4" xfId="0" applyFont="1" applyFill="1" applyBorder="1" applyAlignment="1">
      <alignment horizontal="center" vertical="center" wrapText="1"/>
    </xf>
    <xf numFmtId="0" fontId="19" fillId="0" borderId="1" xfId="0" applyFont="1" applyBorder="1" applyAlignment="1">
      <alignment horizontal="center" vertical="center" wrapText="1"/>
    </xf>
    <xf numFmtId="169" fontId="5" fillId="0" borderId="1" xfId="0" applyNumberFormat="1" applyFont="1" applyBorder="1" applyAlignment="1">
      <alignment horizontal="center"/>
    </xf>
    <xf numFmtId="169" fontId="5" fillId="0" borderId="1" xfId="0" applyNumberFormat="1" applyFont="1" applyBorder="1" applyAlignment="1">
      <alignment horizontal="center" vertical="center" wrapText="1"/>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169" fontId="5" fillId="0" borderId="1" xfId="0" applyNumberFormat="1" applyFont="1" applyBorder="1" applyAlignment="1">
      <alignment horizontal="right"/>
    </xf>
    <xf numFmtId="14" fontId="2" fillId="0" borderId="1" xfId="0" applyNumberFormat="1" applyFont="1" applyBorder="1" applyAlignment="1">
      <alignment horizontal="right" wrapText="1"/>
    </xf>
    <xf numFmtId="0" fontId="19" fillId="0" borderId="1" xfId="0" applyFont="1" applyBorder="1" applyAlignment="1">
      <alignment horizontal="right" wrapText="1"/>
    </xf>
    <xf numFmtId="0" fontId="19" fillId="0" borderId="2" xfId="0" applyFont="1" applyBorder="1" applyAlignment="1">
      <alignment horizontal="right" wrapText="1"/>
    </xf>
    <xf numFmtId="0" fontId="19"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9" fontId="7" fillId="0" borderId="3" xfId="5" applyNumberFormat="1"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5" fontId="11" fillId="0" borderId="8" xfId="2" applyNumberFormat="1" applyBorder="1" applyAlignment="1">
      <alignment horizontal="right"/>
    </xf>
    <xf numFmtId="15" fontId="11" fillId="0" borderId="10" xfId="2" applyNumberFormat="1" applyBorder="1" applyAlignment="1">
      <alignment horizontal="right"/>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72" fontId="17" fillId="0" borderId="2" xfId="11" applyNumberFormat="1" applyFont="1" applyBorder="1" applyAlignment="1">
      <alignment horizontal="right" vertical="center" wrapText="1"/>
    </xf>
    <xf numFmtId="172" fontId="17" fillId="0" borderId="3" xfId="11" applyNumberFormat="1" applyFont="1" applyBorder="1" applyAlignment="1">
      <alignment horizontal="right" vertical="center" wrapText="1"/>
    </xf>
    <xf numFmtId="164" fontId="7" fillId="0" borderId="1" xfId="11" applyFont="1" applyBorder="1" applyAlignment="1">
      <alignment vertical="center" wrapText="1"/>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5" fontId="5" fillId="0" borderId="1" xfId="0" applyNumberFormat="1" applyFont="1" applyBorder="1" applyAlignment="1">
      <alignment horizontal="center"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69"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8" fillId="0" borderId="1" xfId="11" applyFont="1" applyBorder="1" applyAlignment="1">
      <alignment horizontal="center" vertical="center" wrapText="1"/>
    </xf>
    <xf numFmtId="165" fontId="7" fillId="0" borderId="1" xfId="2" applyNumberFormat="1" applyFont="1" applyBorder="1" applyAlignment="1">
      <alignment horizontal="center" vertical="center" wrapText="1"/>
    </xf>
    <xf numFmtId="164" fontId="7" fillId="0" borderId="1" xfId="11" applyFont="1" applyBorder="1" applyAlignment="1">
      <alignment horizontal="center" vertical="center" wrapText="1"/>
    </xf>
    <xf numFmtId="164" fontId="7" fillId="0" borderId="1" xfId="11" applyFont="1" applyBorder="1" applyAlignment="1">
      <alignment horizontal="center" vertical="center"/>
    </xf>
    <xf numFmtId="15" fontId="7" fillId="0" borderId="1" xfId="2" applyNumberFormat="1" applyFont="1" applyBorder="1" applyAlignment="1">
      <alignment horizontal="center" vertical="center"/>
    </xf>
    <xf numFmtId="0" fontId="7" fillId="15" borderId="1" xfId="2" applyFont="1" applyFill="1" applyBorder="1" applyAlignment="1">
      <alignment horizontal="center"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4" fontId="0" fillId="0" borderId="5" xfId="11" applyFont="1" applyBorder="1" applyAlignment="1">
      <alignment horizontal="center"/>
    </xf>
    <xf numFmtId="164" fontId="0" fillId="0" borderId="7" xfId="11" applyFont="1" applyBorder="1" applyAlignment="1">
      <alignment horizontal="center"/>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38" fontId="8" fillId="3" borderId="11" xfId="2" applyNumberFormat="1" applyFont="1" applyFill="1" applyBorder="1" applyAlignment="1">
      <alignment horizontal="center" vertical="center"/>
    </xf>
    <xf numFmtId="38" fontId="8" fillId="3" borderId="12" xfId="2" applyNumberFormat="1"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23" fillId="20" borderId="25"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 fillId="20" borderId="25" xfId="12" applyFont="1" applyFill="1" applyBorder="1" applyAlignment="1">
      <alignment horizontal="center" vertical="center" wrapText="1"/>
    </xf>
    <xf numFmtId="0" fontId="33" fillId="0" borderId="22" xfId="12" applyFont="1" applyBorder="1" applyAlignment="1">
      <alignment horizontal="center" vertical="center"/>
    </xf>
    <xf numFmtId="0" fontId="33" fillId="0" borderId="0" xfId="12" applyFont="1" applyAlignment="1">
      <alignment horizontal="center" vertical="center"/>
    </xf>
    <xf numFmtId="0" fontId="33" fillId="0" borderId="21" xfId="12" applyFont="1" applyBorder="1" applyAlignment="1">
      <alignment horizontal="center" vertical="center"/>
    </xf>
    <xf numFmtId="0" fontId="33" fillId="0" borderId="17" xfId="12" applyFont="1" applyBorder="1" applyAlignment="1">
      <alignment horizontal="center" vertical="center"/>
    </xf>
    <xf numFmtId="0" fontId="33" fillId="0" borderId="15" xfId="12" applyFont="1" applyBorder="1" applyAlignment="1">
      <alignment horizontal="center" vertical="center"/>
    </xf>
    <xf numFmtId="0" fontId="33" fillId="0" borderId="16" xfId="12" applyFont="1" applyBorder="1" applyAlignment="1">
      <alignment horizontal="center" vertical="center"/>
    </xf>
    <xf numFmtId="0" fontId="26" fillId="0" borderId="17" xfId="12" applyFont="1" applyBorder="1" applyAlignment="1">
      <alignment horizontal="center" vertical="center"/>
    </xf>
    <xf numFmtId="0" fontId="26" fillId="0" borderId="15" xfId="12" applyFont="1" applyBorder="1" applyAlignment="1">
      <alignment horizontal="center" vertical="center"/>
    </xf>
    <xf numFmtId="0" fontId="26" fillId="0" borderId="16" xfId="12" applyFont="1" applyBorder="1" applyAlignment="1">
      <alignment horizontal="center" vertical="center"/>
    </xf>
    <xf numFmtId="0" fontId="26" fillId="0" borderId="22" xfId="12" applyFont="1" applyBorder="1" applyAlignment="1">
      <alignment horizontal="center" vertical="center"/>
    </xf>
    <xf numFmtId="0" fontId="26" fillId="0" borderId="0" xfId="12" applyFont="1" applyAlignment="1">
      <alignment horizontal="center" vertical="center"/>
    </xf>
    <xf numFmtId="0" fontId="26" fillId="0" borderId="21"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51" fillId="0" borderId="2" xfId="12" applyNumberFormat="1" applyFont="1" applyBorder="1" applyAlignment="1">
      <alignment horizontal="center" vertical="center"/>
    </xf>
    <xf numFmtId="0" fontId="51" fillId="0" borderId="3" xfId="12" applyFont="1" applyBorder="1" applyAlignment="1">
      <alignment horizontal="center" vertical="center"/>
    </xf>
    <xf numFmtId="0" fontId="51" fillId="0" borderId="4" xfId="12" applyFont="1" applyBorder="1" applyAlignment="1">
      <alignment horizontal="center" vertical="center"/>
    </xf>
    <xf numFmtId="0" fontId="40" fillId="0" borderId="44" xfId="12" applyFont="1" applyBorder="1" applyAlignment="1">
      <alignment horizontal="center" vertical="center"/>
    </xf>
    <xf numFmtId="0" fontId="40" fillId="0" borderId="6" xfId="12" applyFont="1" applyBorder="1" applyAlignment="1">
      <alignment horizontal="center" vertical="center"/>
    </xf>
    <xf numFmtId="0" fontId="40" fillId="0" borderId="7" xfId="12" applyFont="1" applyBorder="1" applyAlignment="1">
      <alignment horizontal="center" vertical="center"/>
    </xf>
    <xf numFmtId="0" fontId="40" fillId="0" borderId="43" xfId="12" applyFont="1" applyBorder="1" applyAlignment="1">
      <alignment horizontal="center" vertical="center"/>
    </xf>
    <xf numFmtId="0" fontId="40" fillId="0" borderId="9" xfId="12" applyFont="1" applyBorder="1" applyAlignment="1">
      <alignment horizontal="center" vertical="center"/>
    </xf>
    <xf numFmtId="0" fontId="40" fillId="0" borderId="10" xfId="12" applyFont="1" applyBorder="1" applyAlignment="1">
      <alignment horizontal="center" vertical="center"/>
    </xf>
    <xf numFmtId="49" fontId="24" fillId="0" borderId="1" xfId="12" applyNumberFormat="1" applyFont="1" applyBorder="1" applyAlignment="1">
      <alignment horizontal="center" vertical="center" shrinkToFit="1"/>
    </xf>
    <xf numFmtId="49" fontId="24" fillId="0" borderId="27" xfId="12" applyNumberFormat="1" applyFont="1" applyBorder="1" applyAlignment="1">
      <alignment horizontal="center" vertical="center" shrinkToFit="1"/>
    </xf>
    <xf numFmtId="0" fontId="10" fillId="14" borderId="1" xfId="7" applyFont="1" applyFill="1" applyBorder="1" applyAlignment="1">
      <alignment horizontal="center" vertical="center" wrapText="1"/>
    </xf>
    <xf numFmtId="14" fontId="3" fillId="18" borderId="2" xfId="12" applyNumberFormat="1" applyFont="1" applyFill="1" applyBorder="1" applyAlignment="1">
      <alignment horizontal="center" vertical="center"/>
    </xf>
    <xf numFmtId="0" fontId="3" fillId="18" borderId="3" xfId="12" applyFont="1" applyFill="1" applyBorder="1" applyAlignment="1">
      <alignment horizontal="center" vertical="center"/>
    </xf>
    <xf numFmtId="0" fontId="3" fillId="18" borderId="4" xfId="12" applyFont="1" applyFill="1" applyBorder="1" applyAlignment="1">
      <alignment horizontal="center" vertical="center"/>
    </xf>
    <xf numFmtId="0" fontId="10" fillId="14" borderId="34"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8"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10" fillId="14" borderId="29" xfId="7" applyFont="1" applyFill="1" applyBorder="1" applyAlignment="1">
      <alignment horizontal="center" vertical="center" wrapText="1"/>
    </xf>
    <xf numFmtId="0" fontId="10" fillId="14" borderId="63" xfId="7" applyFont="1" applyFill="1" applyBorder="1" applyAlignment="1">
      <alignment horizontal="center" vertical="center" wrapText="1"/>
    </xf>
    <xf numFmtId="0" fontId="10" fillId="14" borderId="27" xfId="7" applyFont="1" applyFill="1" applyBorder="1" applyAlignment="1">
      <alignment horizontal="center" vertical="center" wrapText="1"/>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25" fillId="20" borderId="25"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2" fillId="20" borderId="25" xfId="12" applyFill="1" applyBorder="1" applyAlignment="1">
      <alignment horizontal="center" vertical="center" wrapText="1"/>
    </xf>
    <xf numFmtId="0" fontId="25" fillId="14" borderId="63" xfId="7" applyFont="1" applyFill="1" applyBorder="1" applyAlignment="1">
      <alignment horizontal="center" vertical="center" wrapText="1"/>
    </xf>
    <xf numFmtId="0" fontId="25" fillId="14" borderId="1" xfId="7" applyFont="1" applyFill="1" applyBorder="1" applyAlignment="1">
      <alignment horizontal="center" vertical="center" wrapText="1"/>
    </xf>
    <xf numFmtId="0" fontId="25" fillId="14" borderId="27" xfId="7" applyFont="1" applyFill="1" applyBorder="1" applyAlignment="1">
      <alignment horizontal="center" vertical="center" wrapText="1"/>
    </xf>
    <xf numFmtId="0" fontId="25" fillId="14" borderId="38" xfId="7" applyFont="1" applyFill="1" applyBorder="1" applyAlignment="1">
      <alignment horizontal="center" vertical="center" wrapText="1"/>
    </xf>
    <xf numFmtId="0" fontId="25" fillId="14" borderId="28" xfId="7" applyFont="1" applyFill="1" applyBorder="1" applyAlignment="1">
      <alignment horizontal="center" vertical="center" wrapText="1"/>
    </xf>
    <xf numFmtId="0" fontId="25" fillId="14" borderId="29" xfId="7" applyFont="1" applyFill="1" applyBorder="1" applyAlignment="1">
      <alignment horizontal="center" vertical="center" wrapText="1"/>
    </xf>
    <xf numFmtId="0" fontId="47" fillId="14" borderId="34" xfId="7" applyFont="1" applyFill="1" applyBorder="1" applyAlignment="1">
      <alignment horizontal="center" vertical="center" wrapText="1"/>
    </xf>
    <xf numFmtId="0" fontId="25" fillId="14" borderId="34" xfId="7" applyFont="1" applyFill="1" applyBorder="1" applyAlignment="1">
      <alignment horizontal="center" vertical="center" wrapText="1"/>
    </xf>
    <xf numFmtId="0" fontId="25" fillId="14" borderId="18" xfId="7" applyFont="1" applyFill="1" applyBorder="1" applyAlignment="1">
      <alignment horizontal="center" vertical="center" wrapText="1"/>
    </xf>
    <xf numFmtId="0" fontId="25" fillId="14" borderId="19" xfId="7" applyFont="1" applyFill="1" applyBorder="1" applyAlignment="1">
      <alignment horizontal="center" vertical="center" wrapText="1"/>
    </xf>
    <xf numFmtId="0" fontId="10" fillId="14" borderId="17" xfId="13" applyFont="1" applyFill="1" applyBorder="1" applyAlignment="1">
      <alignment horizontal="center" vertical="center" wrapText="1"/>
    </xf>
    <xf numFmtId="0" fontId="10" fillId="14" borderId="15" xfId="13" applyFont="1" applyFill="1" applyBorder="1" applyAlignment="1">
      <alignment horizontal="center" vertical="center" wrapText="1"/>
    </xf>
    <xf numFmtId="0" fontId="10" fillId="14" borderId="16" xfId="13" applyFont="1" applyFill="1" applyBorder="1" applyAlignment="1">
      <alignment horizontal="center" vertical="center" wrapText="1"/>
    </xf>
    <xf numFmtId="0" fontId="10" fillId="14" borderId="23" xfId="13" applyFont="1" applyFill="1" applyBorder="1" applyAlignment="1">
      <alignment horizontal="center" vertical="center" wrapText="1"/>
    </xf>
    <xf numFmtId="0" fontId="10" fillId="14" borderId="24" xfId="13" applyFont="1" applyFill="1" applyBorder="1" applyAlignment="1">
      <alignment horizontal="center" vertical="center" wrapText="1"/>
    </xf>
    <xf numFmtId="0" fontId="10" fillId="14" borderId="25" xfId="13" applyFont="1" applyFill="1" applyBorder="1" applyAlignment="1">
      <alignment horizontal="center" vertical="center" wrapText="1"/>
    </xf>
    <xf numFmtId="0" fontId="4" fillId="20" borderId="17" xfId="12" applyFont="1" applyFill="1" applyBorder="1" applyAlignment="1">
      <alignment horizontal="center" vertical="center" wrapText="1"/>
    </xf>
    <xf numFmtId="0" fontId="4" fillId="20" borderId="15" xfId="12" applyFont="1" applyFill="1" applyBorder="1" applyAlignment="1">
      <alignment horizontal="center" vertical="center" wrapText="1"/>
    </xf>
    <xf numFmtId="0" fontId="4" fillId="20" borderId="16" xfId="12" applyFont="1" applyFill="1" applyBorder="1" applyAlignment="1">
      <alignment horizontal="center" vertical="center" wrapText="1"/>
    </xf>
    <xf numFmtId="0" fontId="4" fillId="20" borderId="23" xfId="12" applyFont="1" applyFill="1" applyBorder="1" applyAlignment="1">
      <alignment horizontal="center" vertical="center" wrapText="1"/>
    </xf>
    <xf numFmtId="0" fontId="4" fillId="20" borderId="24" xfId="12" applyFont="1" applyFill="1" applyBorder="1" applyAlignment="1">
      <alignment horizontal="center" vertical="center" wrapText="1"/>
    </xf>
    <xf numFmtId="0" fontId="4" fillId="20" borderId="25" xfId="12" applyFont="1" applyFill="1" applyBorder="1" applyAlignment="1">
      <alignment horizontal="center" vertical="center" wrapText="1"/>
    </xf>
    <xf numFmtId="0" fontId="20" fillId="20" borderId="17" xfId="12" applyFont="1" applyFill="1" applyBorder="1" applyAlignment="1">
      <alignment horizontal="center" vertical="center" wrapText="1"/>
    </xf>
    <xf numFmtId="0" fontId="20" fillId="20" borderId="15" xfId="12" applyFont="1" applyFill="1" applyBorder="1" applyAlignment="1">
      <alignment horizontal="center" vertical="center" wrapText="1"/>
    </xf>
    <xf numFmtId="0" fontId="20" fillId="20" borderId="23" xfId="12" applyFont="1" applyFill="1" applyBorder="1" applyAlignment="1">
      <alignment horizontal="center" vertical="center" wrapText="1"/>
    </xf>
    <xf numFmtId="0" fontId="20" fillId="20" borderId="24" xfId="12" applyFont="1" applyFill="1" applyBorder="1" applyAlignment="1">
      <alignment horizontal="center" vertical="center" wrapText="1"/>
    </xf>
    <xf numFmtId="0" fontId="20" fillId="20" borderId="16" xfId="12" applyFont="1" applyFill="1" applyBorder="1" applyAlignment="1">
      <alignment horizontal="center" vertical="center" wrapText="1"/>
    </xf>
    <xf numFmtId="0" fontId="20" fillId="20" borderId="25" xfId="12" applyFont="1" applyFill="1" applyBorder="1" applyAlignment="1">
      <alignment horizontal="center" vertical="center" wrapText="1"/>
    </xf>
    <xf numFmtId="0" fontId="3" fillId="21" borderId="17" xfId="12" applyFont="1" applyFill="1" applyBorder="1" applyAlignment="1">
      <alignment horizontal="center" vertical="center" wrapText="1"/>
    </xf>
    <xf numFmtId="0" fontId="3" fillId="21" borderId="23" xfId="12" applyFont="1" applyFill="1" applyBorder="1" applyAlignment="1">
      <alignment horizontal="center" vertical="center" wrapText="1"/>
    </xf>
    <xf numFmtId="0" fontId="40" fillId="0" borderId="58" xfId="12" applyFont="1" applyBorder="1" applyAlignment="1">
      <alignment horizontal="center" vertical="center"/>
    </xf>
    <xf numFmtId="0" fontId="40" fillId="0" borderId="59" xfId="12" applyFont="1" applyBorder="1" applyAlignment="1">
      <alignment horizontal="center" vertical="center"/>
    </xf>
    <xf numFmtId="0" fontId="40" fillId="0" borderId="60" xfId="12" applyFont="1" applyBorder="1" applyAlignment="1">
      <alignment horizontal="center" vertical="center"/>
    </xf>
    <xf numFmtId="0" fontId="40" fillId="0" borderId="45" xfId="12" applyFont="1" applyBorder="1" applyAlignment="1">
      <alignment horizontal="center" vertical="center"/>
    </xf>
    <xf numFmtId="0" fontId="40" fillId="0" borderId="39" xfId="12" applyFont="1" applyBorder="1" applyAlignment="1">
      <alignment horizontal="center" vertical="center"/>
    </xf>
    <xf numFmtId="0" fontId="40" fillId="0" borderId="46" xfId="12" applyFont="1" applyBorder="1" applyAlignment="1">
      <alignment horizontal="center" vertical="center"/>
    </xf>
    <xf numFmtId="0" fontId="20" fillId="7" borderId="17" xfId="12" applyFont="1" applyFill="1" applyBorder="1" applyAlignment="1">
      <alignment horizontal="center" vertical="center" wrapText="1"/>
    </xf>
    <xf numFmtId="0" fontId="20" fillId="7" borderId="23" xfId="12" applyFont="1" applyFill="1" applyBorder="1" applyAlignment="1">
      <alignment horizontal="center" vertical="center" wrapText="1"/>
    </xf>
    <xf numFmtId="14" fontId="3" fillId="0" borderId="2" xfId="12" applyNumberFormat="1" applyFont="1" applyBorder="1" applyAlignment="1">
      <alignment horizontal="center" vertical="center"/>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0" fillId="0" borderId="22" xfId="12" applyFont="1" applyBorder="1" applyAlignment="1">
      <alignment horizontal="center" vertical="center"/>
    </xf>
    <xf numFmtId="0" fontId="40" fillId="0" borderId="0" xfId="12" applyFont="1" applyAlignment="1">
      <alignment horizontal="center" vertical="center"/>
    </xf>
    <xf numFmtId="0" fontId="40" fillId="0" borderId="14" xfId="12" applyFont="1" applyBorder="1" applyAlignment="1">
      <alignment horizontal="center" vertical="center"/>
    </xf>
    <xf numFmtId="49" fontId="24" fillId="0" borderId="11" xfId="12" applyNumberFormat="1" applyFont="1" applyBorder="1" applyAlignment="1">
      <alignment horizontal="center" vertical="center" shrinkToFit="1"/>
    </xf>
    <xf numFmtId="49" fontId="24" fillId="0" borderId="40" xfId="12" applyNumberFormat="1" applyFont="1" applyBorder="1" applyAlignment="1">
      <alignment horizontal="center" vertical="center" shrinkToFit="1"/>
    </xf>
    <xf numFmtId="0" fontId="10" fillId="14" borderId="4"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2" xfId="12" applyBorder="1" applyAlignment="1">
      <alignment horizontal="center"/>
    </xf>
    <xf numFmtId="0" fontId="2" fillId="0" borderId="0" xfId="12" applyAlignment="1">
      <alignment horizontal="center"/>
    </xf>
    <xf numFmtId="0" fontId="2" fillId="0" borderId="21"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2" fillId="0" borderId="25" xfId="12" applyBorder="1" applyAlignment="1">
      <alignment horizont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25"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33" fillId="0" borderId="23" xfId="12" applyFont="1" applyBorder="1" applyAlignment="1">
      <alignment horizontal="center" vertical="center"/>
    </xf>
    <xf numFmtId="0" fontId="33" fillId="0" borderId="24" xfId="12" applyFont="1" applyBorder="1" applyAlignment="1">
      <alignment horizontal="center" vertical="center"/>
    </xf>
    <xf numFmtId="0" fontId="33" fillId="0" borderId="25" xfId="12" applyFont="1" applyBorder="1" applyAlignment="1">
      <alignment horizontal="center" vertical="center"/>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4" fillId="18" borderId="2" xfId="7" applyNumberFormat="1" applyFont="1" applyFill="1" applyBorder="1" applyAlignment="1">
      <alignment horizontal="center" vertical="center"/>
    </xf>
    <xf numFmtId="14" fontId="34" fillId="18" borderId="3" xfId="7" applyNumberFormat="1" applyFont="1" applyFill="1" applyBorder="1" applyAlignment="1">
      <alignment horizontal="center" vertical="center"/>
    </xf>
    <xf numFmtId="14" fontId="34" fillId="18" borderId="4" xfId="7" applyNumberFormat="1" applyFont="1" applyFill="1" applyBorder="1" applyAlignment="1">
      <alignment horizontal="center" vertical="center"/>
    </xf>
    <xf numFmtId="0" fontId="40" fillId="0" borderId="17" xfId="12" applyFont="1" applyBorder="1" applyAlignment="1">
      <alignment horizontal="center" vertical="center"/>
    </xf>
    <xf numFmtId="0" fontId="40" fillId="0" borderId="15" xfId="12" applyFont="1" applyBorder="1" applyAlignment="1">
      <alignment horizontal="center" vertical="center"/>
    </xf>
    <xf numFmtId="0" fontId="40" fillId="0" borderId="16" xfId="12" applyFont="1" applyBorder="1" applyAlignment="1">
      <alignment horizontal="center" vertical="center"/>
    </xf>
    <xf numFmtId="0" fontId="40" fillId="0" borderId="23" xfId="12" applyFont="1" applyBorder="1" applyAlignment="1">
      <alignment horizontal="center" vertical="center"/>
    </xf>
    <xf numFmtId="0" fontId="40" fillId="0" borderId="24" xfId="12" applyFont="1" applyBorder="1" applyAlignment="1">
      <alignment horizontal="center" vertical="center"/>
    </xf>
    <xf numFmtId="0" fontId="40" fillId="0" borderId="21" xfId="12" applyFont="1" applyBorder="1" applyAlignment="1">
      <alignment horizontal="center" vertical="center"/>
    </xf>
    <xf numFmtId="0" fontId="3" fillId="0" borderId="17" xfId="12" applyFont="1" applyBorder="1" applyAlignment="1">
      <alignment horizontal="center" vertical="center" wrapText="1"/>
    </xf>
    <xf numFmtId="0" fontId="3" fillId="0" borderId="15" xfId="12" applyFont="1" applyBorder="1" applyAlignment="1">
      <alignment horizontal="center" vertical="center" wrapText="1"/>
    </xf>
    <xf numFmtId="0" fontId="3" fillId="0" borderId="16" xfId="12" applyFont="1" applyBorder="1" applyAlignment="1">
      <alignment horizontal="center" vertical="center" wrapText="1"/>
    </xf>
    <xf numFmtId="0" fontId="3" fillId="0" borderId="23" xfId="12" applyFont="1" applyBorder="1" applyAlignment="1">
      <alignment horizontal="center" vertical="center" wrapText="1"/>
    </xf>
    <xf numFmtId="0" fontId="3" fillId="0" borderId="24" xfId="12" applyFont="1" applyBorder="1" applyAlignment="1">
      <alignment horizontal="center" vertical="center" wrapText="1"/>
    </xf>
    <xf numFmtId="0" fontId="3" fillId="0" borderId="25" xfId="12" applyFont="1" applyBorder="1" applyAlignment="1">
      <alignment horizontal="center" vertical="center" wrapText="1"/>
    </xf>
    <xf numFmtId="0" fontId="3" fillId="0" borderId="61" xfId="12" applyFont="1" applyBorder="1" applyAlignment="1">
      <alignment horizontal="center" vertical="center"/>
    </xf>
    <xf numFmtId="0" fontId="3" fillId="0" borderId="26" xfId="12" applyFont="1" applyBorder="1" applyAlignment="1">
      <alignment horizontal="center" vertical="center"/>
    </xf>
    <xf numFmtId="0" fontId="23" fillId="0" borderId="2" xfId="12" applyFont="1" applyBorder="1" applyAlignment="1">
      <alignment horizontal="center" vertical="center"/>
    </xf>
    <xf numFmtId="0" fontId="23" fillId="0" borderId="26" xfId="12" applyFont="1" applyBorder="1" applyAlignment="1">
      <alignment horizontal="center" vertical="center"/>
    </xf>
    <xf numFmtId="0" fontId="23" fillId="6" borderId="17" xfId="12" applyFont="1" applyFill="1" applyBorder="1" applyAlignment="1">
      <alignment horizontal="left" vertical="top" wrapText="1"/>
    </xf>
    <xf numFmtId="0" fontId="23" fillId="6" borderId="15" xfId="12" applyFont="1" applyFill="1" applyBorder="1" applyAlignment="1">
      <alignment horizontal="left" vertical="top" wrapText="1"/>
    </xf>
    <xf numFmtId="0" fontId="23" fillId="6" borderId="16" xfId="12" applyFont="1" applyFill="1" applyBorder="1" applyAlignment="1">
      <alignment horizontal="left" vertical="top" wrapText="1"/>
    </xf>
    <xf numFmtId="0" fontId="23" fillId="6" borderId="22" xfId="12" applyFont="1" applyFill="1" applyBorder="1" applyAlignment="1">
      <alignment horizontal="left" vertical="top" wrapText="1"/>
    </xf>
    <xf numFmtId="0" fontId="23" fillId="6" borderId="0" xfId="12" applyFont="1" applyFill="1" applyAlignment="1">
      <alignment horizontal="left" vertical="top" wrapText="1"/>
    </xf>
    <xf numFmtId="0" fontId="23" fillId="6" borderId="21" xfId="12" applyFont="1" applyFill="1" applyBorder="1" applyAlignment="1">
      <alignment horizontal="left" vertical="top" wrapText="1"/>
    </xf>
    <xf numFmtId="0" fontId="23" fillId="6" borderId="23" xfId="12" applyFont="1" applyFill="1" applyBorder="1" applyAlignment="1">
      <alignment horizontal="left" vertical="top" wrapText="1"/>
    </xf>
    <xf numFmtId="0" fontId="23" fillId="6" borderId="24" xfId="12" applyFont="1" applyFill="1" applyBorder="1" applyAlignment="1">
      <alignment horizontal="left" vertical="top" wrapText="1"/>
    </xf>
    <xf numFmtId="0" fontId="23" fillId="6" borderId="25" xfId="12" applyFont="1" applyFill="1" applyBorder="1" applyAlignment="1">
      <alignment horizontal="left" vertical="top" wrapText="1"/>
    </xf>
    <xf numFmtId="0" fontId="23" fillId="14" borderId="22" xfId="12" applyFont="1" applyFill="1" applyBorder="1" applyAlignment="1">
      <alignment horizontal="center" vertical="center" wrapText="1"/>
    </xf>
    <xf numFmtId="0" fontId="23" fillId="14" borderId="0" xfId="12" applyFont="1" applyFill="1" applyAlignment="1">
      <alignment horizontal="center" vertical="center" wrapText="1"/>
    </xf>
    <xf numFmtId="0" fontId="23" fillId="14" borderId="21" xfId="12" applyFont="1" applyFill="1" applyBorder="1" applyAlignment="1">
      <alignment horizontal="center" vertical="center" wrapText="1"/>
    </xf>
    <xf numFmtId="0" fontId="23" fillId="14" borderId="23" xfId="12" applyFont="1" applyFill="1" applyBorder="1" applyAlignment="1">
      <alignment horizontal="center" vertical="center" wrapText="1"/>
    </xf>
    <xf numFmtId="0" fontId="23" fillId="14" borderId="24" xfId="12" applyFont="1" applyFill="1" applyBorder="1" applyAlignment="1">
      <alignment horizontal="center" vertical="center" wrapText="1"/>
    </xf>
    <xf numFmtId="0" fontId="23" fillId="14" borderId="25"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1"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23" fillId="6" borderId="1" xfId="12" applyFont="1" applyFill="1" applyBorder="1" applyAlignment="1">
      <alignment horizontal="left" vertical="center" wrapText="1"/>
    </xf>
    <xf numFmtId="0" fontId="25" fillId="6" borderId="45" xfId="12" applyFont="1" applyFill="1" applyBorder="1" applyAlignment="1">
      <alignment horizontal="justify" vertical="top" wrapText="1"/>
    </xf>
    <xf numFmtId="0" fontId="25" fillId="6" borderId="39" xfId="12" applyFont="1" applyFill="1" applyBorder="1" applyAlignment="1">
      <alignment horizontal="justify" vertical="top" wrapText="1"/>
    </xf>
    <xf numFmtId="0" fontId="25" fillId="6" borderId="46" xfId="12" applyFont="1" applyFill="1" applyBorder="1" applyAlignment="1">
      <alignment horizontal="justify" vertical="top" wrapText="1"/>
    </xf>
    <xf numFmtId="0" fontId="23" fillId="6" borderId="45" xfId="12" applyFont="1" applyFill="1" applyBorder="1" applyAlignment="1">
      <alignment horizontal="left" vertical="top" wrapText="1"/>
    </xf>
    <xf numFmtId="0" fontId="23" fillId="6" borderId="39" xfId="12" applyFont="1" applyFill="1" applyBorder="1" applyAlignment="1">
      <alignment horizontal="left" vertical="top" wrapText="1"/>
    </xf>
    <xf numFmtId="0" fontId="23" fillId="6" borderId="46" xfId="12" applyFont="1" applyFill="1" applyBorder="1" applyAlignment="1">
      <alignment horizontal="left" vertical="top" wrapText="1"/>
    </xf>
    <xf numFmtId="0" fontId="40" fillId="0" borderId="5" xfId="12" applyFont="1" applyBorder="1" applyAlignment="1">
      <alignment horizontal="center" vertical="center"/>
    </xf>
    <xf numFmtId="0" fontId="23" fillId="0" borderId="6" xfId="12" applyFont="1" applyBorder="1" applyAlignment="1">
      <alignment horizontal="center" vertical="center"/>
    </xf>
    <xf numFmtId="0" fontId="23" fillId="0" borderId="7" xfId="12" applyFont="1" applyBorder="1" applyAlignment="1">
      <alignment horizontal="center" vertical="center"/>
    </xf>
    <xf numFmtId="17" fontId="23" fillId="0" borderId="9" xfId="12" applyNumberFormat="1" applyFont="1" applyBorder="1" applyAlignment="1">
      <alignment horizontal="center" vertical="center"/>
    </xf>
    <xf numFmtId="17" fontId="23" fillId="0" borderId="10" xfId="12" applyNumberFormat="1" applyFont="1" applyBorder="1" applyAlignment="1">
      <alignment horizontal="center" vertical="center"/>
    </xf>
    <xf numFmtId="0" fontId="40" fillId="0" borderId="57" xfId="12" applyFont="1" applyBorder="1" applyAlignment="1">
      <alignment horizontal="center" vertical="center"/>
    </xf>
    <xf numFmtId="0" fontId="23" fillId="6" borderId="45" xfId="12" applyFont="1" applyFill="1" applyBorder="1" applyAlignment="1">
      <alignment horizontal="justify" vertical="top" wrapText="1"/>
    </xf>
    <xf numFmtId="0" fontId="40" fillId="0" borderId="8" xfId="12" applyFont="1" applyBorder="1" applyAlignment="1">
      <alignment horizontal="center" vertical="center"/>
    </xf>
    <xf numFmtId="38" fontId="8" fillId="0" borderId="1" xfId="2" applyNumberFormat="1" applyFont="1" applyBorder="1" applyAlignment="1">
      <alignment horizontal="right" vertical="center"/>
    </xf>
    <xf numFmtId="169" fontId="2" fillId="0" borderId="2" xfId="0" applyNumberFormat="1" applyFont="1" applyBorder="1" applyAlignment="1">
      <alignment horizontal="right" vertical="center" wrapText="1"/>
    </xf>
    <xf numFmtId="0" fontId="2" fillId="0" borderId="3" xfId="0" applyFont="1" applyBorder="1" applyAlignment="1">
      <alignment horizontal="right" vertical="center" wrapText="1"/>
    </xf>
    <xf numFmtId="0" fontId="2" fillId="0" borderId="4" xfId="0" applyFont="1" applyBorder="1" applyAlignment="1">
      <alignment horizontal="right" vertical="center" wrapText="1"/>
    </xf>
    <xf numFmtId="15" fontId="11" fillId="0" borderId="8" xfId="2" applyNumberFormat="1" applyBorder="1" applyAlignment="1">
      <alignment horizontal="center" vertical="center"/>
    </xf>
    <xf numFmtId="15" fontId="11" fillId="0" borderId="10" xfId="2" applyNumberFormat="1" applyBorder="1" applyAlignment="1">
      <alignment horizontal="center" vertical="center"/>
    </xf>
    <xf numFmtId="15" fontId="7" fillId="0" borderId="2" xfId="2" applyNumberFormat="1" applyFont="1" applyBorder="1" applyAlignment="1">
      <alignment horizontal="right" vertical="center" wrapText="1"/>
    </xf>
    <xf numFmtId="15" fontId="7" fillId="0" borderId="4" xfId="2" applyNumberFormat="1" applyFont="1" applyBorder="1" applyAlignment="1">
      <alignment horizontal="right" vertical="center" wrapText="1"/>
    </xf>
    <xf numFmtId="171" fontId="18" fillId="16" borderId="1" xfId="0" applyNumberFormat="1" applyFont="1" applyFill="1" applyBorder="1" applyAlignment="1">
      <alignment horizontal="right" vertical="center" wrapText="1"/>
    </xf>
    <xf numFmtId="49" fontId="7" fillId="0" borderId="3" xfId="5" applyNumberFormat="1" applyFont="1" applyBorder="1" applyAlignment="1">
      <alignment horizontal="right" vertical="center"/>
    </xf>
    <xf numFmtId="169" fontId="2" fillId="0" borderId="3" xfId="0" applyNumberFormat="1" applyFont="1" applyBorder="1" applyAlignment="1">
      <alignment horizontal="right" vertical="center" wrapText="1"/>
    </xf>
    <xf numFmtId="0" fontId="2" fillId="0" borderId="3" xfId="0" applyFont="1" applyBorder="1" applyAlignment="1">
      <alignment horizontal="right" vertical="center" wrapText="1"/>
    </xf>
    <xf numFmtId="169" fontId="7" fillId="0" borderId="3" xfId="5" applyNumberFormat="1" applyFont="1" applyBorder="1" applyAlignment="1">
      <alignment horizontal="right" vertical="center" wrapText="1"/>
    </xf>
    <xf numFmtId="0" fontId="7" fillId="0" borderId="11" xfId="2" applyFont="1" applyBorder="1" applyAlignment="1">
      <alignment horizontal="center" vertical="center" wrapText="1"/>
    </xf>
    <xf numFmtId="0" fontId="0" fillId="0" borderId="11" xfId="0" applyBorder="1" applyAlignment="1">
      <alignment horizontal="center" vertical="center" wrapText="1"/>
    </xf>
    <xf numFmtId="0" fontId="2" fillId="0" borderId="11" xfId="0" applyFont="1" applyBorder="1" applyAlignment="1">
      <alignment horizontal="center" vertical="center" wrapText="1"/>
    </xf>
    <xf numFmtId="38" fontId="7" fillId="0" borderId="11" xfId="2" applyNumberFormat="1" applyFont="1" applyBorder="1" applyAlignment="1">
      <alignment horizontal="center" vertical="center" wrapText="1"/>
    </xf>
    <xf numFmtId="14" fontId="0" fillId="0" borderId="11" xfId="0" applyNumberFormat="1" applyBorder="1" applyAlignment="1">
      <alignment horizontal="right" wrapText="1"/>
    </xf>
    <xf numFmtId="0" fontId="2" fillId="0" borderId="11" xfId="0" applyFont="1" applyBorder="1" applyAlignment="1">
      <alignment horizontal="right" wrapText="1"/>
    </xf>
    <xf numFmtId="169" fontId="5" fillId="0" borderId="11" xfId="0" applyNumberFormat="1" applyFont="1" applyBorder="1" applyAlignment="1">
      <alignment horizontal="right" wrapText="1"/>
    </xf>
    <xf numFmtId="171" fontId="18" fillId="16" borderId="11" xfId="0" applyNumberFormat="1" applyFont="1" applyFill="1" applyBorder="1" applyAlignment="1">
      <alignment horizontal="right" wrapText="1"/>
    </xf>
    <xf numFmtId="49" fontId="7" fillId="0" borderId="11" xfId="5" applyNumberFormat="1" applyFont="1" applyBorder="1" applyAlignment="1">
      <alignment horizontal="right"/>
    </xf>
    <xf numFmtId="169" fontId="7" fillId="0" borderId="11" xfId="5" applyNumberFormat="1" applyFont="1" applyBorder="1" applyAlignment="1">
      <alignment horizontal="right" wrapText="1"/>
    </xf>
    <xf numFmtId="0" fontId="54" fillId="0" borderId="0" xfId="0" applyFont="1" applyAlignment="1">
      <alignment wrapText="1"/>
    </xf>
    <xf numFmtId="0" fontId="9" fillId="0" borderId="1" xfId="2" applyFont="1" applyBorder="1" applyAlignment="1">
      <alignment horizontal="center" vertical="center" wrapText="1"/>
    </xf>
    <xf numFmtId="0" fontId="53" fillId="0" borderId="1" xfId="0" applyFont="1" applyBorder="1" applyAlignment="1">
      <alignment horizontal="center" vertical="center" wrapText="1"/>
    </xf>
    <xf numFmtId="38" fontId="9" fillId="0" borderId="1" xfId="2" applyNumberFormat="1" applyFont="1" applyBorder="1" applyAlignment="1">
      <alignment horizontal="center" vertical="center" wrapText="1"/>
    </xf>
    <xf numFmtId="169" fontId="53" fillId="0" borderId="1" xfId="0" applyNumberFormat="1" applyFont="1" applyBorder="1" applyAlignment="1">
      <alignment horizontal="right" vertical="center" wrapText="1"/>
    </xf>
    <xf numFmtId="169" fontId="53" fillId="0" borderId="1" xfId="0" applyNumberFormat="1" applyFont="1" applyBorder="1" applyAlignment="1">
      <alignment horizontal="center" vertical="center" wrapText="1"/>
    </xf>
    <xf numFmtId="0" fontId="9" fillId="0" borderId="1" xfId="0" applyFont="1" applyBorder="1" applyAlignment="1">
      <alignment horizontal="right" wrapText="1"/>
    </xf>
    <xf numFmtId="14" fontId="53" fillId="0" borderId="1" xfId="0" applyNumberFormat="1" applyFont="1" applyBorder="1" applyAlignment="1">
      <alignment horizontal="right" wrapText="1"/>
    </xf>
    <xf numFmtId="0" fontId="53" fillId="0" borderId="1" xfId="0" applyFont="1" applyBorder="1" applyAlignment="1">
      <alignment horizontal="right" wrapText="1"/>
    </xf>
    <xf numFmtId="169" fontId="9" fillId="0" borderId="1" xfId="0" applyNumberFormat="1" applyFont="1" applyBorder="1" applyAlignment="1">
      <alignment horizontal="right" wrapText="1"/>
    </xf>
    <xf numFmtId="171" fontId="9" fillId="16" borderId="1" xfId="0" applyNumberFormat="1" applyFont="1" applyFill="1" applyBorder="1" applyAlignment="1">
      <alignment horizontal="right" wrapText="1"/>
    </xf>
    <xf numFmtId="49" fontId="9" fillId="0" borderId="1" xfId="5" applyNumberFormat="1" applyFont="1" applyBorder="1" applyAlignment="1">
      <alignment horizontal="right"/>
    </xf>
    <xf numFmtId="169" fontId="9" fillId="0" borderId="1" xfId="5" applyNumberFormat="1" applyFont="1" applyBorder="1" applyAlignment="1">
      <alignment horizontal="right" wrapText="1"/>
    </xf>
    <xf numFmtId="169" fontId="2" fillId="0" borderId="1" xfId="0" applyNumberFormat="1" applyFont="1" applyBorder="1" applyAlignment="1">
      <alignment wrapText="1"/>
    </xf>
    <xf numFmtId="15" fontId="0" fillId="0" borderId="1" xfId="0" applyNumberFormat="1" applyBorder="1" applyAlignment="1">
      <alignment horizontal="right"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7" fillId="0" borderId="13" xfId="2" applyFont="1" applyBorder="1" applyAlignment="1">
      <alignment horizontal="left" vertical="center" wrapText="1"/>
    </xf>
    <xf numFmtId="0" fontId="7" fillId="0" borderId="0" xfId="2" applyFont="1" applyAlignment="1">
      <alignment horizontal="left" vertical="center" wrapText="1"/>
    </xf>
    <xf numFmtId="0" fontId="7" fillId="0" borderId="14" xfId="2" applyFont="1" applyBorder="1" applyAlignment="1">
      <alignment horizontal="left" vertical="center" wrapText="1"/>
    </xf>
    <xf numFmtId="0" fontId="7" fillId="0" borderId="8" xfId="2" applyFont="1" applyBorder="1" applyAlignment="1">
      <alignment horizontal="left" vertical="center" wrapText="1"/>
    </xf>
    <xf numFmtId="0" fontId="7" fillId="0" borderId="9" xfId="2" applyFont="1" applyBorder="1" applyAlignment="1">
      <alignment horizontal="left" vertical="center" wrapText="1"/>
    </xf>
    <xf numFmtId="0" fontId="7" fillId="0" borderId="10" xfId="2" applyFont="1" applyBorder="1" applyAlignment="1">
      <alignment horizontal="left" vertical="center" wrapText="1"/>
    </xf>
    <xf numFmtId="15" fontId="0" fillId="0" borderId="2" xfId="0" applyNumberFormat="1" applyBorder="1" applyAlignment="1">
      <alignment horizontal="right" wrapText="1"/>
    </xf>
    <xf numFmtId="15" fontId="0" fillId="0" borderId="4" xfId="0" applyNumberFormat="1" applyBorder="1" applyAlignment="1">
      <alignment horizontal="right" wrapText="1"/>
    </xf>
    <xf numFmtId="169" fontId="5" fillId="0" borderId="0" xfId="0" applyNumberFormat="1" applyFont="1" applyAlignment="1">
      <alignment horizontal="right" wrapText="1"/>
    </xf>
    <xf numFmtId="0" fontId="2" fillId="0" borderId="3" xfId="0" applyFont="1" applyBorder="1" applyAlignment="1">
      <alignment horizontal="center" vertical="center" wrapText="1"/>
    </xf>
    <xf numFmtId="0" fontId="20" fillId="0" borderId="0" xfId="0" applyFont="1" applyAlignment="1">
      <alignment wrapText="1"/>
    </xf>
    <xf numFmtId="169" fontId="3" fillId="0" borderId="1" xfId="0" applyNumberFormat="1" applyFont="1" applyBorder="1" applyAlignment="1">
      <alignment wrapText="1"/>
    </xf>
    <xf numFmtId="0" fontId="6" fillId="0" borderId="1" xfId="0" applyFont="1" applyBorder="1" applyAlignment="1">
      <alignment horizontal="right" wrapText="1"/>
    </xf>
    <xf numFmtId="15" fontId="3" fillId="0" borderId="1" xfId="0" applyNumberFormat="1" applyFont="1" applyBorder="1" applyAlignment="1">
      <alignment horizontal="right" wrapText="1"/>
    </xf>
    <xf numFmtId="0" fontId="3" fillId="0" borderId="1" xfId="0" applyFont="1" applyBorder="1" applyAlignment="1">
      <alignment horizontal="right" wrapText="1"/>
    </xf>
    <xf numFmtId="169" fontId="6" fillId="0" borderId="2" xfId="0" applyNumberFormat="1" applyFont="1" applyBorder="1" applyAlignment="1">
      <alignment horizontal="right" wrapText="1"/>
    </xf>
    <xf numFmtId="170" fontId="13" fillId="0" borderId="1" xfId="11" applyNumberFormat="1" applyFont="1" applyBorder="1" applyAlignment="1">
      <alignment horizontal="right" wrapText="1"/>
    </xf>
    <xf numFmtId="49" fontId="8" fillId="0" borderId="3" xfId="5" applyNumberFormat="1" applyFont="1" applyBorder="1" applyAlignment="1">
      <alignment horizontal="right" wrapText="1"/>
    </xf>
    <xf numFmtId="169" fontId="8" fillId="0" borderId="2" xfId="5" applyNumberFormat="1" applyFont="1" applyBorder="1" applyAlignment="1">
      <alignment horizontal="right" wrapText="1"/>
    </xf>
    <xf numFmtId="169" fontId="8" fillId="0" borderId="4" xfId="5" applyNumberFormat="1" applyFont="1" applyBorder="1" applyAlignment="1">
      <alignment horizontal="right" wrapText="1"/>
    </xf>
    <xf numFmtId="181" fontId="8" fillId="0" borderId="1" xfId="2" applyNumberFormat="1" applyFont="1" applyBorder="1" applyAlignment="1">
      <alignment horizontal="center" vertical="center" wrapText="1"/>
    </xf>
    <xf numFmtId="0" fontId="5" fillId="0" borderId="0" xfId="0" applyFont="1" applyAlignment="1">
      <alignment horizontal="right" wrapText="1"/>
    </xf>
    <xf numFmtId="15" fontId="0" fillId="0" borderId="0" xfId="0" applyNumberFormat="1" applyAlignment="1">
      <alignment horizontal="right" wrapText="1"/>
    </xf>
    <xf numFmtId="0" fontId="2" fillId="0" borderId="0" xfId="0" applyFont="1" applyAlignment="1">
      <alignment horizontal="right" wrapText="1"/>
    </xf>
    <xf numFmtId="170" fontId="18" fillId="0" borderId="0" xfId="11" applyNumberFormat="1" applyFont="1" applyBorder="1" applyAlignment="1">
      <alignment horizontal="right" wrapText="1"/>
    </xf>
    <xf numFmtId="49" fontId="7" fillId="0" borderId="0" xfId="5" applyNumberFormat="1" applyFont="1" applyBorder="1" applyAlignment="1">
      <alignment horizontal="right" wrapText="1"/>
    </xf>
    <xf numFmtId="169" fontId="7" fillId="0" borderId="0" xfId="5" applyNumberFormat="1" applyFont="1" applyBorder="1" applyAlignment="1">
      <alignment horizontal="right" wrapText="1"/>
    </xf>
    <xf numFmtId="0" fontId="8" fillId="0" borderId="0" xfId="2" applyFont="1" applyAlignment="1">
      <alignment horizontal="left" vertical="center"/>
    </xf>
    <xf numFmtId="0" fontId="7" fillId="0" borderId="2" xfId="0" applyFont="1" applyBorder="1" applyAlignment="1">
      <alignment horizontal="left" wrapText="1"/>
    </xf>
    <xf numFmtId="0" fontId="7" fillId="0" borderId="4" xfId="0" applyFont="1" applyBorder="1" applyAlignment="1">
      <alignment horizontal="left" wrapText="1"/>
    </xf>
    <xf numFmtId="0" fontId="17" fillId="0" borderId="1" xfId="2" applyFont="1" applyBorder="1" applyAlignment="1">
      <alignment horizontal="center" wrapText="1"/>
    </xf>
    <xf numFmtId="0" fontId="12" fillId="0" borderId="1" xfId="0" applyFont="1" applyBorder="1" applyAlignment="1">
      <alignment horizontal="center" wrapText="1"/>
    </xf>
    <xf numFmtId="38" fontId="17" fillId="0" borderId="1" xfId="2" applyNumberFormat="1" applyFont="1" applyBorder="1" applyAlignment="1">
      <alignment horizontal="center" wrapText="1"/>
    </xf>
    <xf numFmtId="176" fontId="20" fillId="0" borderId="1" xfId="0" applyNumberFormat="1" applyFont="1" applyBorder="1" applyAlignment="1">
      <alignment wrapText="1"/>
    </xf>
    <xf numFmtId="0" fontId="12" fillId="0" borderId="1" xfId="0" applyFont="1" applyBorder="1" applyAlignment="1">
      <alignment wrapText="1"/>
    </xf>
    <xf numFmtId="15" fontId="17" fillId="0" borderId="1" xfId="2" applyNumberFormat="1" applyFont="1" applyBorder="1" applyAlignment="1">
      <alignment wrapText="1"/>
    </xf>
    <xf numFmtId="176" fontId="17" fillId="0" borderId="3" xfId="5" applyNumberFormat="1" applyFont="1" applyBorder="1" applyAlignment="1">
      <alignment wrapText="1"/>
    </xf>
    <xf numFmtId="171" fontId="55"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176" fontId="17" fillId="0" borderId="2" xfId="5" applyNumberFormat="1" applyFont="1" applyBorder="1" applyAlignment="1">
      <alignment wrapText="1"/>
    </xf>
    <xf numFmtId="176" fontId="17" fillId="0" borderId="4" xfId="5" applyNumberFormat="1" applyFont="1" applyBorder="1" applyAlignment="1">
      <alignment wrapText="1"/>
    </xf>
    <xf numFmtId="169" fontId="2" fillId="0" borderId="1" xfId="0" applyNumberFormat="1" applyFont="1" applyBorder="1" applyAlignment="1">
      <alignment vertical="center" wrapText="1"/>
    </xf>
    <xf numFmtId="14" fontId="7" fillId="0" borderId="1" xfId="0" applyNumberFormat="1" applyFont="1" applyBorder="1" applyAlignment="1">
      <alignment horizontal="center" vertical="center" wrapText="1"/>
    </xf>
  </cellXfs>
  <cellStyles count="18">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3" xfId="6" xr:uid="{00000000-0005-0000-0000-00000C000000}"/>
    <cellStyle name="Normal 3 2" xfId="17" xr:uid="{00000000-0005-0000-0000-00000D000000}"/>
    <cellStyle name="Normal 3 7" xfId="13" xr:uid="{00000000-0005-0000-0000-00000E000000}"/>
    <cellStyle name="Normal 3 9" xfId="7" xr:uid="{00000000-0005-0000-0000-00000F000000}"/>
    <cellStyle name="Porcentaje" xfId="1" builtinId="5"/>
    <cellStyle name="Porcentaje 3" xfId="16" xr:uid="{00000000-0005-0000-0000-000011000000}"/>
  </cellStyles>
  <dxfs count="6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1.xml"/><Relationship Id="rId18" Type="http://schemas.openxmlformats.org/officeDocument/2006/relationships/externalLink" Target="externalLinks/externalLink6.xml"/><Relationship Id="rId26" Type="http://schemas.openxmlformats.org/officeDocument/2006/relationships/externalLink" Target="externalLinks/externalLink14.xml"/><Relationship Id="rId39"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externalLink" Target="externalLinks/externalLink9.xml"/><Relationship Id="rId34" Type="http://schemas.openxmlformats.org/officeDocument/2006/relationships/externalLink" Target="externalLinks/externalLink2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5.xml"/><Relationship Id="rId25" Type="http://schemas.openxmlformats.org/officeDocument/2006/relationships/externalLink" Target="externalLinks/externalLink13.xml"/><Relationship Id="rId33" Type="http://schemas.openxmlformats.org/officeDocument/2006/relationships/externalLink" Target="externalLinks/externalLink21.xml"/><Relationship Id="rId38"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externalLink" Target="externalLinks/externalLink4.xml"/><Relationship Id="rId20" Type="http://schemas.openxmlformats.org/officeDocument/2006/relationships/externalLink" Target="externalLinks/externalLink8.xml"/><Relationship Id="rId29" Type="http://schemas.openxmlformats.org/officeDocument/2006/relationships/externalLink" Target="externalLinks/externalLink17.xml"/><Relationship Id="rId41"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2.xml"/><Relationship Id="rId32" Type="http://schemas.openxmlformats.org/officeDocument/2006/relationships/externalLink" Target="externalLinks/externalLink20.xml"/><Relationship Id="rId37" Type="http://schemas.openxmlformats.org/officeDocument/2006/relationships/externalLink" Target="externalLinks/externalLink25.xml"/><Relationship Id="rId40"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externalLink" Target="externalLinks/externalLink3.xml"/><Relationship Id="rId23" Type="http://schemas.openxmlformats.org/officeDocument/2006/relationships/externalLink" Target="externalLinks/externalLink11.xml"/><Relationship Id="rId28" Type="http://schemas.openxmlformats.org/officeDocument/2006/relationships/externalLink" Target="externalLinks/externalLink16.xml"/><Relationship Id="rId36" Type="http://schemas.openxmlformats.org/officeDocument/2006/relationships/externalLink" Target="externalLinks/externalLink24.xml"/><Relationship Id="rId10" Type="http://schemas.openxmlformats.org/officeDocument/2006/relationships/worksheet" Target="worksheets/sheet10.xml"/><Relationship Id="rId19" Type="http://schemas.openxmlformats.org/officeDocument/2006/relationships/externalLink" Target="externalLinks/externalLink7.xml"/><Relationship Id="rId31" Type="http://schemas.openxmlformats.org/officeDocument/2006/relationships/externalLink" Target="externalLinks/externalLink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2.xml"/><Relationship Id="rId22" Type="http://schemas.openxmlformats.org/officeDocument/2006/relationships/externalLink" Target="externalLinks/externalLink10.xml"/><Relationship Id="rId27" Type="http://schemas.openxmlformats.org/officeDocument/2006/relationships/externalLink" Target="externalLinks/externalLink15.xml"/><Relationship Id="rId30" Type="http://schemas.openxmlformats.org/officeDocument/2006/relationships/externalLink" Target="externalLinks/externalLink18.xml"/><Relationship Id="rId35" Type="http://schemas.openxmlformats.org/officeDocument/2006/relationships/externalLink" Target="externalLinks/externalLink2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(Formato!$F$236:$G$236,Formato!$H$236:$I$236)</c:f>
              <c:strCache>
                <c:ptCount val="3"/>
                <c:pt idx="0">
                  <c:v>Programado</c:v>
                </c:pt>
                <c:pt idx="2">
                  <c:v>Ejecutado</c:v>
                </c:pt>
              </c:strCache>
            </c:strRef>
          </c:cat>
          <c:val>
            <c:numRef>
              <c:f>(Formato!$F$237:$G$237,Formato!$H$237:$I$237)</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473978896"/>
        <c:axId val="1473985424"/>
      </c:barChart>
      <c:catAx>
        <c:axId val="147397889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73985424"/>
        <c:crosses val="autoZero"/>
        <c:auto val="0"/>
        <c:lblAlgn val="ctr"/>
        <c:lblOffset val="100"/>
        <c:tickMarkSkip val="1"/>
        <c:noMultiLvlLbl val="0"/>
      </c:catAx>
      <c:valAx>
        <c:axId val="147398542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739788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(Formato!$E$156:$F$156,Formato!$G$156:$H$156)</c:f>
              <c:strCache>
                <c:ptCount val="3"/>
                <c:pt idx="0">
                  <c:v>Programado</c:v>
                </c:pt>
                <c:pt idx="2">
                  <c:v>Ejecutado</c:v>
                </c:pt>
              </c:strCache>
            </c:strRef>
          </c:cat>
          <c:val>
            <c:numRef>
              <c:f>(Formato!$E$157:$F$157,Formato!$G$157:$H$157)</c:f>
              <c:numCache>
                <c:formatCode>0.00%</c:formatCode>
                <c:ptCount val="4"/>
                <c:pt idx="0">
                  <c:v>0.6119</c:v>
                </c:pt>
                <c:pt idx="2">
                  <c:v>0.75209999999999999</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473982704"/>
        <c:axId val="1473983248"/>
      </c:barChart>
      <c:catAx>
        <c:axId val="147398270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73983248"/>
        <c:crosses val="autoZero"/>
        <c:auto val="0"/>
        <c:lblAlgn val="ctr"/>
        <c:lblOffset val="100"/>
        <c:tickMarkSkip val="1"/>
        <c:noMultiLvlLbl val="0"/>
      </c:catAx>
      <c:valAx>
        <c:axId val="147398324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7398270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(Formato!$F$199:$G$199,Formato!$H$199:$I$199)</c:f>
              <c:strCache>
                <c:ptCount val="3"/>
                <c:pt idx="0">
                  <c:v>Programado</c:v>
                </c:pt>
                <c:pt idx="2">
                  <c:v>Ejecutado</c:v>
                </c:pt>
              </c:strCache>
            </c:strRef>
          </c:cat>
          <c:val>
            <c:numRef>
              <c:f>(Formato!$F$200:$G$200,Formato!$H$200:$I$200)</c:f>
              <c:numCache>
                <c:formatCode>0.00%</c:formatCode>
                <c:ptCount val="4"/>
                <c:pt idx="0">
                  <c:v>0.42070000000000002</c:v>
                </c:pt>
                <c:pt idx="2">
                  <c:v>0.56259999999999999</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473987600"/>
        <c:axId val="1473990864"/>
      </c:barChart>
      <c:catAx>
        <c:axId val="147398760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73990864"/>
        <c:crosses val="autoZero"/>
        <c:auto val="0"/>
        <c:lblAlgn val="ctr"/>
        <c:lblOffset val="100"/>
        <c:tickMarkSkip val="1"/>
        <c:noMultiLvlLbl val="0"/>
      </c:catAx>
      <c:valAx>
        <c:axId val="147399086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739876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(Formato!$E$251:$F$251,Formato!$G$251:$H$251)</c:f>
              <c:strCache>
                <c:ptCount val="3"/>
                <c:pt idx="0">
                  <c:v>Programado</c:v>
                </c:pt>
                <c:pt idx="2">
                  <c:v>Ejecutado</c:v>
                </c:pt>
              </c:strCache>
            </c:strRef>
          </c:cat>
          <c:val>
            <c:numRef>
              <c:f>(Formato!$E$252:$F$252,Formato!$G$252:$H$252)</c:f>
              <c:numCache>
                <c:formatCode>0.00%</c:formatCode>
                <c:ptCount val="4"/>
                <c:pt idx="0">
                  <c:v>0.68010000000000004</c:v>
                </c:pt>
                <c:pt idx="2">
                  <c:v>0.77790000000000004</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473979440"/>
        <c:axId val="1473984336"/>
      </c:barChart>
      <c:catAx>
        <c:axId val="147397944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73984336"/>
        <c:crosses val="autoZero"/>
        <c:auto val="0"/>
        <c:lblAlgn val="ctr"/>
        <c:lblOffset val="100"/>
        <c:tickMarkSkip val="1"/>
        <c:noMultiLvlLbl val="0"/>
      </c:catAx>
      <c:valAx>
        <c:axId val="147398433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739794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(Formato!$F$270:$G$270,Formato!$H$270:$I$270)</c:f>
              <c:strCache>
                <c:ptCount val="3"/>
                <c:pt idx="0">
                  <c:v>Programado</c:v>
                </c:pt>
                <c:pt idx="2">
                  <c:v>Ejecutado</c:v>
                </c:pt>
              </c:strCache>
            </c:strRef>
          </c:cat>
          <c:val>
            <c:numRef>
              <c:f>(Formato!$F$271:$G$271,Formato!$H$285:$I$285)</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473979984"/>
        <c:axId val="1473981072"/>
      </c:barChart>
      <c:catAx>
        <c:axId val="147397998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73981072"/>
        <c:crosses val="autoZero"/>
        <c:auto val="0"/>
        <c:lblAlgn val="ctr"/>
        <c:lblOffset val="100"/>
        <c:tickMarkSkip val="1"/>
        <c:noMultiLvlLbl val="0"/>
      </c:catAx>
      <c:valAx>
        <c:axId val="147398107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739799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Formato!$B$144:$D$149</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Formato!$H$144:$H$149</c:f>
              <c:numCache>
                <c:formatCode>0.00%</c:formatCode>
                <c:ptCount val="6"/>
                <c:pt idx="0">
                  <c:v>0.75209999999999999</c:v>
                </c:pt>
                <c:pt idx="1">
                  <c:v>0.56259999999999999</c:v>
                </c:pt>
                <c:pt idx="2" formatCode="0%">
                  <c:v>1</c:v>
                </c:pt>
                <c:pt idx="3">
                  <c:v>0.77790000000000004</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473985968"/>
        <c:axId val="1473993584"/>
      </c:barChart>
      <c:catAx>
        <c:axId val="147398596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73993584"/>
        <c:crosses val="autoZero"/>
        <c:auto val="1"/>
        <c:lblAlgn val="ctr"/>
        <c:lblOffset val="100"/>
        <c:noMultiLvlLbl val="0"/>
      </c:catAx>
      <c:valAx>
        <c:axId val="1473993584"/>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7398596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3" Type="http://schemas.openxmlformats.org/officeDocument/2006/relationships/image" Target="../media/image7.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g"/><Relationship Id="rId5" Type="http://schemas.openxmlformats.org/officeDocument/2006/relationships/image" Target="../media/image9.jpg"/><Relationship Id="rId4" Type="http://schemas.openxmlformats.org/officeDocument/2006/relationships/image" Target="../media/image8.jpg"/></Relationships>
</file>

<file path=xl/drawings/_rels/drawing4.xml.rels><?xml version="1.0" encoding="UTF-8" standalone="yes"?>
<Relationships xmlns="http://schemas.openxmlformats.org/package/2006/relationships"><Relationship Id="rId8" Type="http://schemas.openxmlformats.org/officeDocument/2006/relationships/image" Target="../media/image17.jpeg"/><Relationship Id="rId3" Type="http://schemas.openxmlformats.org/officeDocument/2006/relationships/image" Target="../media/image12.jpeg"/><Relationship Id="rId7" Type="http://schemas.openxmlformats.org/officeDocument/2006/relationships/image" Target="../media/image16.jpeg"/><Relationship Id="rId2" Type="http://schemas.openxmlformats.org/officeDocument/2006/relationships/image" Target="../media/image11.png"/><Relationship Id="rId1" Type="http://schemas.openxmlformats.org/officeDocument/2006/relationships/image" Target="../media/image6.jpeg"/><Relationship Id="rId6" Type="http://schemas.openxmlformats.org/officeDocument/2006/relationships/image" Target="../media/image15.jpeg"/><Relationship Id="rId5" Type="http://schemas.openxmlformats.org/officeDocument/2006/relationships/image" Target="../media/image14.jpeg"/><Relationship Id="rId10" Type="http://schemas.openxmlformats.org/officeDocument/2006/relationships/image" Target="../media/image19.jpeg"/><Relationship Id="rId4" Type="http://schemas.openxmlformats.org/officeDocument/2006/relationships/image" Target="../media/image13.jpeg"/><Relationship Id="rId9" Type="http://schemas.openxmlformats.org/officeDocument/2006/relationships/image" Target="../media/image18.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5.jpeg"/><Relationship Id="rId13" Type="http://schemas.openxmlformats.org/officeDocument/2006/relationships/image" Target="../media/image30.jpeg"/><Relationship Id="rId3" Type="http://schemas.openxmlformats.org/officeDocument/2006/relationships/image" Target="../media/image20.jpeg"/><Relationship Id="rId7" Type="http://schemas.openxmlformats.org/officeDocument/2006/relationships/image" Target="../media/image24.jpeg"/><Relationship Id="rId12" Type="http://schemas.openxmlformats.org/officeDocument/2006/relationships/image" Target="../media/image29.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23.jpeg"/><Relationship Id="rId11" Type="http://schemas.openxmlformats.org/officeDocument/2006/relationships/image" Target="../media/image28.jpeg"/><Relationship Id="rId5" Type="http://schemas.openxmlformats.org/officeDocument/2006/relationships/image" Target="../media/image22.jpeg"/><Relationship Id="rId10" Type="http://schemas.openxmlformats.org/officeDocument/2006/relationships/image" Target="../media/image27.jpeg"/><Relationship Id="rId4" Type="http://schemas.openxmlformats.org/officeDocument/2006/relationships/image" Target="../media/image21.jpeg"/><Relationship Id="rId9" Type="http://schemas.openxmlformats.org/officeDocument/2006/relationships/image" Target="../media/image26.jpeg"/><Relationship Id="rId14" Type="http://schemas.openxmlformats.org/officeDocument/2006/relationships/image" Target="../media/image31.jpeg"/></Relationships>
</file>

<file path=xl/drawings/_rels/drawing6.xml.rels><?xml version="1.0" encoding="UTF-8" standalone="yes"?>
<Relationships xmlns="http://schemas.openxmlformats.org/package/2006/relationships"><Relationship Id="rId8" Type="http://schemas.openxmlformats.org/officeDocument/2006/relationships/image" Target="../media/image37.jpeg"/><Relationship Id="rId13" Type="http://schemas.openxmlformats.org/officeDocument/2006/relationships/image" Target="../media/image42.jpeg"/><Relationship Id="rId18" Type="http://schemas.openxmlformats.org/officeDocument/2006/relationships/image" Target="../media/image47.jpeg"/><Relationship Id="rId3" Type="http://schemas.openxmlformats.org/officeDocument/2006/relationships/image" Target="../media/image32.jpeg"/><Relationship Id="rId21" Type="http://schemas.openxmlformats.org/officeDocument/2006/relationships/image" Target="../media/image50.jpeg"/><Relationship Id="rId7" Type="http://schemas.openxmlformats.org/officeDocument/2006/relationships/image" Target="../media/image36.jpeg"/><Relationship Id="rId12" Type="http://schemas.openxmlformats.org/officeDocument/2006/relationships/image" Target="../media/image41.jpeg"/><Relationship Id="rId17" Type="http://schemas.openxmlformats.org/officeDocument/2006/relationships/image" Target="../media/image46.jpeg"/><Relationship Id="rId2" Type="http://schemas.openxmlformats.org/officeDocument/2006/relationships/image" Target="../media/image4.png"/><Relationship Id="rId16" Type="http://schemas.openxmlformats.org/officeDocument/2006/relationships/image" Target="../media/image45.jpeg"/><Relationship Id="rId20" Type="http://schemas.openxmlformats.org/officeDocument/2006/relationships/image" Target="../media/image49.jpeg"/><Relationship Id="rId1" Type="http://schemas.openxmlformats.org/officeDocument/2006/relationships/image" Target="../media/image6.jpeg"/><Relationship Id="rId6" Type="http://schemas.openxmlformats.org/officeDocument/2006/relationships/image" Target="../media/image35.jpeg"/><Relationship Id="rId11" Type="http://schemas.openxmlformats.org/officeDocument/2006/relationships/image" Target="../media/image40.jpeg"/><Relationship Id="rId24" Type="http://schemas.openxmlformats.org/officeDocument/2006/relationships/image" Target="../media/image53.jpeg"/><Relationship Id="rId5" Type="http://schemas.openxmlformats.org/officeDocument/2006/relationships/image" Target="../media/image34.jpeg"/><Relationship Id="rId15" Type="http://schemas.openxmlformats.org/officeDocument/2006/relationships/image" Target="../media/image44.jpeg"/><Relationship Id="rId23" Type="http://schemas.openxmlformats.org/officeDocument/2006/relationships/image" Target="../media/image52.jpeg"/><Relationship Id="rId10" Type="http://schemas.openxmlformats.org/officeDocument/2006/relationships/image" Target="../media/image39.jpeg"/><Relationship Id="rId19" Type="http://schemas.openxmlformats.org/officeDocument/2006/relationships/image" Target="../media/image48.jpeg"/><Relationship Id="rId4" Type="http://schemas.openxmlformats.org/officeDocument/2006/relationships/image" Target="../media/image33.jpeg"/><Relationship Id="rId9" Type="http://schemas.openxmlformats.org/officeDocument/2006/relationships/image" Target="../media/image38.jpeg"/><Relationship Id="rId14" Type="http://schemas.openxmlformats.org/officeDocument/2006/relationships/image" Target="../media/image43.jpeg"/><Relationship Id="rId22" Type="http://schemas.openxmlformats.org/officeDocument/2006/relationships/image" Target="../media/image51.jpeg"/></Relationships>
</file>

<file path=xl/drawings/_rels/drawing7.xml.rels><?xml version="1.0" encoding="UTF-8" standalone="yes"?>
<Relationships xmlns="http://schemas.openxmlformats.org/package/2006/relationships"><Relationship Id="rId8" Type="http://schemas.openxmlformats.org/officeDocument/2006/relationships/image" Target="../media/image59.jpeg"/><Relationship Id="rId13" Type="http://schemas.openxmlformats.org/officeDocument/2006/relationships/image" Target="../media/image64.jpeg"/><Relationship Id="rId18" Type="http://schemas.openxmlformats.org/officeDocument/2006/relationships/image" Target="../media/image69.jpeg"/><Relationship Id="rId26" Type="http://schemas.openxmlformats.org/officeDocument/2006/relationships/image" Target="../media/image77.jpeg"/><Relationship Id="rId39" Type="http://schemas.openxmlformats.org/officeDocument/2006/relationships/image" Target="../media/image90.jpeg"/><Relationship Id="rId3" Type="http://schemas.openxmlformats.org/officeDocument/2006/relationships/image" Target="../media/image54.jpeg"/><Relationship Id="rId21" Type="http://schemas.openxmlformats.org/officeDocument/2006/relationships/image" Target="../media/image72.jpeg"/><Relationship Id="rId34" Type="http://schemas.openxmlformats.org/officeDocument/2006/relationships/image" Target="../media/image85.jpeg"/><Relationship Id="rId42" Type="http://schemas.openxmlformats.org/officeDocument/2006/relationships/image" Target="../media/image93.jpeg"/><Relationship Id="rId7" Type="http://schemas.openxmlformats.org/officeDocument/2006/relationships/image" Target="../media/image58.jpeg"/><Relationship Id="rId12" Type="http://schemas.openxmlformats.org/officeDocument/2006/relationships/image" Target="../media/image63.jpeg"/><Relationship Id="rId17" Type="http://schemas.openxmlformats.org/officeDocument/2006/relationships/image" Target="../media/image68.jpeg"/><Relationship Id="rId25" Type="http://schemas.openxmlformats.org/officeDocument/2006/relationships/image" Target="../media/image76.jpeg"/><Relationship Id="rId33" Type="http://schemas.openxmlformats.org/officeDocument/2006/relationships/image" Target="../media/image84.jpeg"/><Relationship Id="rId38" Type="http://schemas.openxmlformats.org/officeDocument/2006/relationships/image" Target="../media/image89.jpeg"/><Relationship Id="rId2" Type="http://schemas.openxmlformats.org/officeDocument/2006/relationships/image" Target="../media/image4.png"/><Relationship Id="rId16" Type="http://schemas.openxmlformats.org/officeDocument/2006/relationships/image" Target="../media/image67.jpeg"/><Relationship Id="rId20" Type="http://schemas.openxmlformats.org/officeDocument/2006/relationships/image" Target="../media/image71.jpeg"/><Relationship Id="rId29" Type="http://schemas.openxmlformats.org/officeDocument/2006/relationships/image" Target="../media/image80.jpeg"/><Relationship Id="rId41" Type="http://schemas.openxmlformats.org/officeDocument/2006/relationships/image" Target="../media/image92.jpeg"/><Relationship Id="rId1" Type="http://schemas.openxmlformats.org/officeDocument/2006/relationships/image" Target="../media/image6.jpeg"/><Relationship Id="rId6" Type="http://schemas.openxmlformats.org/officeDocument/2006/relationships/image" Target="../media/image57.jpeg"/><Relationship Id="rId11" Type="http://schemas.openxmlformats.org/officeDocument/2006/relationships/image" Target="../media/image62.jpeg"/><Relationship Id="rId24" Type="http://schemas.openxmlformats.org/officeDocument/2006/relationships/image" Target="../media/image75.jpeg"/><Relationship Id="rId32" Type="http://schemas.openxmlformats.org/officeDocument/2006/relationships/image" Target="../media/image83.jpeg"/><Relationship Id="rId37" Type="http://schemas.openxmlformats.org/officeDocument/2006/relationships/image" Target="../media/image88.png"/><Relationship Id="rId40" Type="http://schemas.openxmlformats.org/officeDocument/2006/relationships/image" Target="../media/image91.jpeg"/><Relationship Id="rId5" Type="http://schemas.openxmlformats.org/officeDocument/2006/relationships/image" Target="../media/image56.jpeg"/><Relationship Id="rId15" Type="http://schemas.openxmlformats.org/officeDocument/2006/relationships/image" Target="../media/image66.jpeg"/><Relationship Id="rId23" Type="http://schemas.openxmlformats.org/officeDocument/2006/relationships/image" Target="../media/image74.jpeg"/><Relationship Id="rId28" Type="http://schemas.openxmlformats.org/officeDocument/2006/relationships/image" Target="../media/image79.jpeg"/><Relationship Id="rId36" Type="http://schemas.openxmlformats.org/officeDocument/2006/relationships/image" Target="../media/image87.jpeg"/><Relationship Id="rId10" Type="http://schemas.openxmlformats.org/officeDocument/2006/relationships/image" Target="../media/image61.jpeg"/><Relationship Id="rId19" Type="http://schemas.openxmlformats.org/officeDocument/2006/relationships/image" Target="../media/image70.jpeg"/><Relationship Id="rId31" Type="http://schemas.openxmlformats.org/officeDocument/2006/relationships/image" Target="../media/image82.jpeg"/><Relationship Id="rId4" Type="http://schemas.openxmlformats.org/officeDocument/2006/relationships/image" Target="../media/image55.jpeg"/><Relationship Id="rId9" Type="http://schemas.openxmlformats.org/officeDocument/2006/relationships/image" Target="../media/image60.jpeg"/><Relationship Id="rId14" Type="http://schemas.openxmlformats.org/officeDocument/2006/relationships/image" Target="../media/image65.jpeg"/><Relationship Id="rId22" Type="http://schemas.openxmlformats.org/officeDocument/2006/relationships/image" Target="../media/image73.jpeg"/><Relationship Id="rId27" Type="http://schemas.openxmlformats.org/officeDocument/2006/relationships/image" Target="../media/image78.jpeg"/><Relationship Id="rId30" Type="http://schemas.openxmlformats.org/officeDocument/2006/relationships/image" Target="../media/image81.jpeg"/><Relationship Id="rId35" Type="http://schemas.openxmlformats.org/officeDocument/2006/relationships/image" Target="../media/image86.jpeg"/><Relationship Id="rId43" Type="http://schemas.openxmlformats.org/officeDocument/2006/relationships/image" Target="../media/image94.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00.jpeg"/><Relationship Id="rId13" Type="http://schemas.openxmlformats.org/officeDocument/2006/relationships/image" Target="../media/image105.jpeg"/><Relationship Id="rId3" Type="http://schemas.openxmlformats.org/officeDocument/2006/relationships/image" Target="../media/image95.jpeg"/><Relationship Id="rId7" Type="http://schemas.openxmlformats.org/officeDocument/2006/relationships/image" Target="../media/image99.jpeg"/><Relationship Id="rId12" Type="http://schemas.openxmlformats.org/officeDocument/2006/relationships/image" Target="../media/image104.jpeg"/><Relationship Id="rId2" Type="http://schemas.openxmlformats.org/officeDocument/2006/relationships/image" Target="../media/image11.png"/><Relationship Id="rId1" Type="http://schemas.openxmlformats.org/officeDocument/2006/relationships/image" Target="../media/image6.jpeg"/><Relationship Id="rId6" Type="http://schemas.openxmlformats.org/officeDocument/2006/relationships/image" Target="../media/image98.jpeg"/><Relationship Id="rId11" Type="http://schemas.openxmlformats.org/officeDocument/2006/relationships/image" Target="../media/image103.jpeg"/><Relationship Id="rId5" Type="http://schemas.openxmlformats.org/officeDocument/2006/relationships/image" Target="../media/image97.jpeg"/><Relationship Id="rId10" Type="http://schemas.openxmlformats.org/officeDocument/2006/relationships/image" Target="../media/image102.jpeg"/><Relationship Id="rId4" Type="http://schemas.openxmlformats.org/officeDocument/2006/relationships/image" Target="../media/image96.jpeg"/><Relationship Id="rId9" Type="http://schemas.openxmlformats.org/officeDocument/2006/relationships/image" Target="../media/image101.jpeg"/><Relationship Id="rId14" Type="http://schemas.openxmlformats.org/officeDocument/2006/relationships/image" Target="../media/image106.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13.jpeg"/><Relationship Id="rId13" Type="http://schemas.openxmlformats.org/officeDocument/2006/relationships/image" Target="../media/image118.jpeg"/><Relationship Id="rId18" Type="http://schemas.openxmlformats.org/officeDocument/2006/relationships/image" Target="../media/image123.jpeg"/><Relationship Id="rId3" Type="http://schemas.openxmlformats.org/officeDocument/2006/relationships/image" Target="../media/image108.jpeg"/><Relationship Id="rId21" Type="http://schemas.openxmlformats.org/officeDocument/2006/relationships/image" Target="../media/image126.jpeg"/><Relationship Id="rId7" Type="http://schemas.openxmlformats.org/officeDocument/2006/relationships/image" Target="../media/image112.jpeg"/><Relationship Id="rId12" Type="http://schemas.openxmlformats.org/officeDocument/2006/relationships/image" Target="../media/image117.jpeg"/><Relationship Id="rId17" Type="http://schemas.openxmlformats.org/officeDocument/2006/relationships/image" Target="../media/image122.jpeg"/><Relationship Id="rId2" Type="http://schemas.openxmlformats.org/officeDocument/2006/relationships/image" Target="../media/image107.png"/><Relationship Id="rId16" Type="http://schemas.openxmlformats.org/officeDocument/2006/relationships/image" Target="../media/image121.jpeg"/><Relationship Id="rId20" Type="http://schemas.openxmlformats.org/officeDocument/2006/relationships/image" Target="../media/image125.jpeg"/><Relationship Id="rId1" Type="http://schemas.openxmlformats.org/officeDocument/2006/relationships/image" Target="../media/image6.jpeg"/><Relationship Id="rId6" Type="http://schemas.openxmlformats.org/officeDocument/2006/relationships/image" Target="../media/image111.jpeg"/><Relationship Id="rId11" Type="http://schemas.openxmlformats.org/officeDocument/2006/relationships/image" Target="../media/image116.jpeg"/><Relationship Id="rId5" Type="http://schemas.openxmlformats.org/officeDocument/2006/relationships/image" Target="../media/image110.jpeg"/><Relationship Id="rId15" Type="http://schemas.openxmlformats.org/officeDocument/2006/relationships/image" Target="../media/image120.jpeg"/><Relationship Id="rId23" Type="http://schemas.openxmlformats.org/officeDocument/2006/relationships/image" Target="../media/image128.jpeg"/><Relationship Id="rId10" Type="http://schemas.openxmlformats.org/officeDocument/2006/relationships/image" Target="../media/image115.jpeg"/><Relationship Id="rId19" Type="http://schemas.openxmlformats.org/officeDocument/2006/relationships/image" Target="../media/image124.jpeg"/><Relationship Id="rId4" Type="http://schemas.openxmlformats.org/officeDocument/2006/relationships/image" Target="../media/image109.jpeg"/><Relationship Id="rId9" Type="http://schemas.openxmlformats.org/officeDocument/2006/relationships/image" Target="../media/image114.png"/><Relationship Id="rId14" Type="http://schemas.openxmlformats.org/officeDocument/2006/relationships/image" Target="../media/image119.jpeg"/><Relationship Id="rId22" Type="http://schemas.openxmlformats.org/officeDocument/2006/relationships/image" Target="../media/image127.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134.jpeg"/><Relationship Id="rId13" Type="http://schemas.openxmlformats.org/officeDocument/2006/relationships/image" Target="../media/image139.jpeg"/><Relationship Id="rId18" Type="http://schemas.openxmlformats.org/officeDocument/2006/relationships/image" Target="../media/image144.jpeg"/><Relationship Id="rId26" Type="http://schemas.openxmlformats.org/officeDocument/2006/relationships/image" Target="../media/image152.jpeg"/><Relationship Id="rId3" Type="http://schemas.openxmlformats.org/officeDocument/2006/relationships/image" Target="../media/image129.jpeg"/><Relationship Id="rId21" Type="http://schemas.openxmlformats.org/officeDocument/2006/relationships/image" Target="../media/image147.jpeg"/><Relationship Id="rId34" Type="http://schemas.openxmlformats.org/officeDocument/2006/relationships/image" Target="../media/image160.jpeg"/><Relationship Id="rId7" Type="http://schemas.openxmlformats.org/officeDocument/2006/relationships/image" Target="../media/image133.jpeg"/><Relationship Id="rId12" Type="http://schemas.openxmlformats.org/officeDocument/2006/relationships/image" Target="../media/image138.jpeg"/><Relationship Id="rId17" Type="http://schemas.openxmlformats.org/officeDocument/2006/relationships/image" Target="../media/image143.jpeg"/><Relationship Id="rId25" Type="http://schemas.openxmlformats.org/officeDocument/2006/relationships/image" Target="../media/image151.jpeg"/><Relationship Id="rId33" Type="http://schemas.openxmlformats.org/officeDocument/2006/relationships/image" Target="../media/image159.jpeg"/><Relationship Id="rId2" Type="http://schemas.openxmlformats.org/officeDocument/2006/relationships/image" Target="../media/image107.png"/><Relationship Id="rId16" Type="http://schemas.openxmlformats.org/officeDocument/2006/relationships/image" Target="../media/image142.jpeg"/><Relationship Id="rId20" Type="http://schemas.openxmlformats.org/officeDocument/2006/relationships/image" Target="../media/image146.jpeg"/><Relationship Id="rId29" Type="http://schemas.openxmlformats.org/officeDocument/2006/relationships/image" Target="../media/image155.jpeg"/><Relationship Id="rId1" Type="http://schemas.openxmlformats.org/officeDocument/2006/relationships/image" Target="../media/image6.jpeg"/><Relationship Id="rId6" Type="http://schemas.openxmlformats.org/officeDocument/2006/relationships/image" Target="../media/image132.jpeg"/><Relationship Id="rId11" Type="http://schemas.openxmlformats.org/officeDocument/2006/relationships/image" Target="../media/image137.jpeg"/><Relationship Id="rId24" Type="http://schemas.openxmlformats.org/officeDocument/2006/relationships/image" Target="../media/image150.jpeg"/><Relationship Id="rId32" Type="http://schemas.openxmlformats.org/officeDocument/2006/relationships/image" Target="../media/image158.jpeg"/><Relationship Id="rId5" Type="http://schemas.openxmlformats.org/officeDocument/2006/relationships/image" Target="../media/image131.jpeg"/><Relationship Id="rId15" Type="http://schemas.openxmlformats.org/officeDocument/2006/relationships/image" Target="../media/image141.jpeg"/><Relationship Id="rId23" Type="http://schemas.openxmlformats.org/officeDocument/2006/relationships/image" Target="../media/image149.jpeg"/><Relationship Id="rId28" Type="http://schemas.openxmlformats.org/officeDocument/2006/relationships/image" Target="../media/image154.jpeg"/><Relationship Id="rId36" Type="http://schemas.openxmlformats.org/officeDocument/2006/relationships/image" Target="../media/image162.jpeg"/><Relationship Id="rId10" Type="http://schemas.openxmlformats.org/officeDocument/2006/relationships/image" Target="../media/image136.jpeg"/><Relationship Id="rId19" Type="http://schemas.openxmlformats.org/officeDocument/2006/relationships/image" Target="../media/image145.jpeg"/><Relationship Id="rId31" Type="http://schemas.openxmlformats.org/officeDocument/2006/relationships/image" Target="../media/image157.jpeg"/><Relationship Id="rId4" Type="http://schemas.openxmlformats.org/officeDocument/2006/relationships/image" Target="../media/image130.jpeg"/><Relationship Id="rId9" Type="http://schemas.openxmlformats.org/officeDocument/2006/relationships/image" Target="../media/image135.jpeg"/><Relationship Id="rId14" Type="http://schemas.openxmlformats.org/officeDocument/2006/relationships/image" Target="../media/image140.jpeg"/><Relationship Id="rId22" Type="http://schemas.openxmlformats.org/officeDocument/2006/relationships/image" Target="../media/image148.jpeg"/><Relationship Id="rId27" Type="http://schemas.openxmlformats.org/officeDocument/2006/relationships/image" Target="../media/image153.jpeg"/><Relationship Id="rId30" Type="http://schemas.openxmlformats.org/officeDocument/2006/relationships/image" Target="../media/image156.jpeg"/><Relationship Id="rId35" Type="http://schemas.openxmlformats.org/officeDocument/2006/relationships/image" Target="../media/image161.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168.jpeg"/><Relationship Id="rId13" Type="http://schemas.openxmlformats.org/officeDocument/2006/relationships/image" Target="../media/image173.jpeg"/><Relationship Id="rId18" Type="http://schemas.openxmlformats.org/officeDocument/2006/relationships/image" Target="../media/image178.jpeg"/><Relationship Id="rId3" Type="http://schemas.openxmlformats.org/officeDocument/2006/relationships/image" Target="../media/image163.jpeg"/><Relationship Id="rId21" Type="http://schemas.openxmlformats.org/officeDocument/2006/relationships/image" Target="../media/image181.jpeg"/><Relationship Id="rId7" Type="http://schemas.openxmlformats.org/officeDocument/2006/relationships/image" Target="../media/image167.jpeg"/><Relationship Id="rId12" Type="http://schemas.openxmlformats.org/officeDocument/2006/relationships/image" Target="../media/image172.jpeg"/><Relationship Id="rId17" Type="http://schemas.openxmlformats.org/officeDocument/2006/relationships/image" Target="../media/image177.jpeg"/><Relationship Id="rId2" Type="http://schemas.openxmlformats.org/officeDocument/2006/relationships/image" Target="../media/image107.png"/><Relationship Id="rId16" Type="http://schemas.openxmlformats.org/officeDocument/2006/relationships/image" Target="../media/image176.jpeg"/><Relationship Id="rId20" Type="http://schemas.openxmlformats.org/officeDocument/2006/relationships/image" Target="../media/image180.jpeg"/><Relationship Id="rId1" Type="http://schemas.openxmlformats.org/officeDocument/2006/relationships/image" Target="../media/image6.jpeg"/><Relationship Id="rId6" Type="http://schemas.openxmlformats.org/officeDocument/2006/relationships/image" Target="../media/image166.jpeg"/><Relationship Id="rId11" Type="http://schemas.openxmlformats.org/officeDocument/2006/relationships/image" Target="../media/image171.jpeg"/><Relationship Id="rId5" Type="http://schemas.openxmlformats.org/officeDocument/2006/relationships/image" Target="../media/image165.jpeg"/><Relationship Id="rId15" Type="http://schemas.openxmlformats.org/officeDocument/2006/relationships/image" Target="../media/image175.jpeg"/><Relationship Id="rId10" Type="http://schemas.openxmlformats.org/officeDocument/2006/relationships/image" Target="../media/image170.jpeg"/><Relationship Id="rId19" Type="http://schemas.openxmlformats.org/officeDocument/2006/relationships/image" Target="../media/image179.jpeg"/><Relationship Id="rId4" Type="http://schemas.openxmlformats.org/officeDocument/2006/relationships/image" Target="../media/image164.jpeg"/><Relationship Id="rId9" Type="http://schemas.openxmlformats.org/officeDocument/2006/relationships/image" Target="../media/image169.jpeg"/><Relationship Id="rId14" Type="http://schemas.openxmlformats.org/officeDocument/2006/relationships/image" Target="../media/image174.jpeg"/></Relationships>
</file>

<file path=xl/drawings/drawing1.xml><?xml version="1.0" encoding="utf-8"?>
<xdr:wsDr xmlns:xdr="http://schemas.openxmlformats.org/drawingml/2006/spreadsheetDrawing" xmlns:a="http://schemas.openxmlformats.org/drawingml/2006/main">
  <xdr:twoCellAnchor>
    <xdr:from>
      <xdr:col>12</xdr:col>
      <xdr:colOff>11905</xdr:colOff>
      <xdr:row>234</xdr:row>
      <xdr:rowOff>0</xdr:rowOff>
    </xdr:from>
    <xdr:to>
      <xdr:col>19</xdr:col>
      <xdr:colOff>1142999</xdr:colOff>
      <xdr:row>242</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154</xdr:row>
      <xdr:rowOff>44223</xdr:rowOff>
    </xdr:from>
    <xdr:to>
      <xdr:col>19</xdr:col>
      <xdr:colOff>1143000</xdr:colOff>
      <xdr:row>161</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198</xdr:row>
      <xdr:rowOff>83127</xdr:rowOff>
    </xdr:from>
    <xdr:to>
      <xdr:col>19</xdr:col>
      <xdr:colOff>1166812</xdr:colOff>
      <xdr:row>204</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249</xdr:row>
      <xdr:rowOff>23813</xdr:rowOff>
    </xdr:from>
    <xdr:to>
      <xdr:col>19</xdr:col>
      <xdr:colOff>1095376</xdr:colOff>
      <xdr:row>256</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269</xdr:row>
      <xdr:rowOff>0</xdr:rowOff>
    </xdr:from>
    <xdr:to>
      <xdr:col>19</xdr:col>
      <xdr:colOff>1131094</xdr:colOff>
      <xdr:row>276</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139</xdr:row>
      <xdr:rowOff>269875</xdr:rowOff>
    </xdr:from>
    <xdr:to>
      <xdr:col>19</xdr:col>
      <xdr:colOff>1188736</xdr:colOff>
      <xdr:row>151</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8</xdr:col>
      <xdr:colOff>138545</xdr:colOff>
      <xdr:row>366</xdr:row>
      <xdr:rowOff>152400</xdr:rowOff>
    </xdr:from>
    <xdr:to>
      <xdr:col>17</xdr:col>
      <xdr:colOff>359525</xdr:colOff>
      <xdr:row>366</xdr:row>
      <xdr:rowOff>2240280</xdr:rowOff>
    </xdr:to>
    <xdr:pic>
      <xdr:nvPicPr>
        <xdr:cNvPr id="10" name="Imagen 9">
          <a:extLst>
            <a:ext uri="{FF2B5EF4-FFF2-40B4-BE49-F238E27FC236}">
              <a16:creationId xmlns:a16="http://schemas.microsoft.com/office/drawing/2014/main" id="{8C234848-C509-4ABD-A005-44C17B5E826D}"/>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096000" y="426151964"/>
          <a:ext cx="9420398" cy="2087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DFC33C3A-684A-4318-88E5-600611EBE4D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F5ADAF75-DA1C-47C9-AA63-3F602F242E72}"/>
            </a:ext>
          </a:extLst>
        </xdr:cNvPr>
        <xdr:cNvPicPr>
          <a:picLocks noChangeAspect="1"/>
        </xdr:cNvPicPr>
      </xdr:nvPicPr>
      <xdr:blipFill>
        <a:blip xmlns:r="http://schemas.openxmlformats.org/officeDocument/2006/relationships" r:embed="rId2"/>
        <a:stretch>
          <a:fillRect/>
        </a:stretch>
      </xdr:blipFill>
      <xdr:spPr>
        <a:xfrm>
          <a:off x="455295" y="259080"/>
          <a:ext cx="619125" cy="466725"/>
        </a:xfrm>
        <a:prstGeom prst="rect">
          <a:avLst/>
        </a:prstGeom>
      </xdr:spPr>
    </xdr:pic>
    <xdr:clientData/>
  </xdr:oneCellAnchor>
  <xdr:twoCellAnchor editAs="oneCell">
    <xdr:from>
      <xdr:col>10</xdr:col>
      <xdr:colOff>113311</xdr:colOff>
      <xdr:row>1</xdr:row>
      <xdr:rowOff>107620</xdr:rowOff>
    </xdr:from>
    <xdr:to>
      <xdr:col>10</xdr:col>
      <xdr:colOff>977736</xdr:colOff>
      <xdr:row>3</xdr:row>
      <xdr:rowOff>136495</xdr:rowOff>
    </xdr:to>
    <xdr:pic>
      <xdr:nvPicPr>
        <xdr:cNvPr id="4" name="Imagen 3">
          <a:extLst>
            <a:ext uri="{FF2B5EF4-FFF2-40B4-BE49-F238E27FC236}">
              <a16:creationId xmlns:a16="http://schemas.microsoft.com/office/drawing/2014/main" id="{24869E99-5DBD-4BAB-856A-AF58D3EAF59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325891" y="290500"/>
          <a:ext cx="864425" cy="638475"/>
        </a:xfrm>
        <a:prstGeom prst="rect">
          <a:avLst/>
        </a:prstGeom>
      </xdr:spPr>
    </xdr:pic>
    <xdr:clientData/>
  </xdr:twoCellAnchor>
  <xdr:twoCellAnchor editAs="oneCell">
    <xdr:from>
      <xdr:col>18</xdr:col>
      <xdr:colOff>132485</xdr:colOff>
      <xdr:row>1</xdr:row>
      <xdr:rowOff>81396</xdr:rowOff>
    </xdr:from>
    <xdr:to>
      <xdr:col>18</xdr:col>
      <xdr:colOff>975130</xdr:colOff>
      <xdr:row>3</xdr:row>
      <xdr:rowOff>148071</xdr:rowOff>
    </xdr:to>
    <xdr:pic>
      <xdr:nvPicPr>
        <xdr:cNvPr id="5" name="3 Imagen">
          <a:extLst>
            <a:ext uri="{FF2B5EF4-FFF2-40B4-BE49-F238E27FC236}">
              <a16:creationId xmlns:a16="http://schemas.microsoft.com/office/drawing/2014/main" id="{FF7503F9-7350-4032-A4E7-6CEA406E6183}"/>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195445" y="264276"/>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4000308B-F971-4284-A09A-7CD1538ABB96}"/>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A3FE62B6-3B1F-427E-BACA-51C0E7096A89}"/>
            </a:ext>
          </a:extLst>
        </xdr:cNvPr>
        <xdr:cNvPicPr>
          <a:picLocks noChangeAspect="1"/>
        </xdr:cNvPicPr>
      </xdr:nvPicPr>
      <xdr:blipFill>
        <a:blip xmlns:r="http://schemas.openxmlformats.org/officeDocument/2006/relationships" r:embed="rId2"/>
        <a:stretch>
          <a:fillRect/>
        </a:stretch>
      </xdr:blipFill>
      <xdr:spPr>
        <a:xfrm>
          <a:off x="944879" y="57151"/>
          <a:ext cx="714375" cy="247649"/>
        </a:xfrm>
        <a:prstGeom prst="rect">
          <a:avLst/>
        </a:prstGeom>
      </xdr:spPr>
    </xdr:pic>
    <xdr:clientData/>
  </xdr:oneCellAnchor>
  <xdr:twoCellAnchor editAs="oneCell">
    <xdr:from>
      <xdr:col>1</xdr:col>
      <xdr:colOff>583003</xdr:colOff>
      <xdr:row>5</xdr:row>
      <xdr:rowOff>78854</xdr:rowOff>
    </xdr:from>
    <xdr:to>
      <xdr:col>6</xdr:col>
      <xdr:colOff>325003</xdr:colOff>
      <xdr:row>18</xdr:row>
      <xdr:rowOff>147291</xdr:rowOff>
    </xdr:to>
    <xdr:pic>
      <xdr:nvPicPr>
        <xdr:cNvPr id="4" name="Imagen 3">
          <a:extLst>
            <a:ext uri="{FF2B5EF4-FFF2-40B4-BE49-F238E27FC236}">
              <a16:creationId xmlns:a16="http://schemas.microsoft.com/office/drawing/2014/main" id="{8933B032-E1C9-4779-84B9-7CADE390F0E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75483" y="1602854"/>
          <a:ext cx="3704400" cy="2643997"/>
        </a:xfrm>
        <a:prstGeom prst="rect">
          <a:avLst/>
        </a:prstGeom>
      </xdr:spPr>
    </xdr:pic>
    <xdr:clientData/>
  </xdr:twoCellAnchor>
  <xdr:twoCellAnchor editAs="oneCell">
    <xdr:from>
      <xdr:col>8</xdr:col>
      <xdr:colOff>107356</xdr:colOff>
      <xdr:row>21</xdr:row>
      <xdr:rowOff>116624</xdr:rowOff>
    </xdr:from>
    <xdr:to>
      <xdr:col>11</xdr:col>
      <xdr:colOff>969669</xdr:colOff>
      <xdr:row>34</xdr:row>
      <xdr:rowOff>412124</xdr:rowOff>
    </xdr:to>
    <xdr:pic>
      <xdr:nvPicPr>
        <xdr:cNvPr id="5" name="Imagen 4">
          <a:extLst>
            <a:ext uri="{FF2B5EF4-FFF2-40B4-BE49-F238E27FC236}">
              <a16:creationId xmlns:a16="http://schemas.microsoft.com/office/drawing/2014/main" id="{3C38BD4E-AFE1-4318-A881-CEC461AC6946}"/>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035716" y="5062004"/>
          <a:ext cx="3796013" cy="2764380"/>
        </a:xfrm>
        <a:prstGeom prst="rect">
          <a:avLst/>
        </a:prstGeom>
      </xdr:spPr>
    </xdr:pic>
    <xdr:clientData/>
  </xdr:twoCellAnchor>
  <xdr:twoCellAnchor editAs="oneCell">
    <xdr:from>
      <xdr:col>1</xdr:col>
      <xdr:colOff>578598</xdr:colOff>
      <xdr:row>21</xdr:row>
      <xdr:rowOff>133212</xdr:rowOff>
    </xdr:from>
    <xdr:to>
      <xdr:col>6</xdr:col>
      <xdr:colOff>508698</xdr:colOff>
      <xdr:row>34</xdr:row>
      <xdr:rowOff>461787</xdr:rowOff>
    </xdr:to>
    <xdr:pic>
      <xdr:nvPicPr>
        <xdr:cNvPr id="6" name="Imagen 5">
          <a:extLst>
            <a:ext uri="{FF2B5EF4-FFF2-40B4-BE49-F238E27FC236}">
              <a16:creationId xmlns:a16="http://schemas.microsoft.com/office/drawing/2014/main" id="{BAACCAA9-5F73-4261-A77B-D7D57A19732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71078" y="5078592"/>
          <a:ext cx="3892500" cy="2797455"/>
        </a:xfrm>
        <a:prstGeom prst="rect">
          <a:avLst/>
        </a:prstGeom>
      </xdr:spPr>
    </xdr:pic>
    <xdr:clientData/>
  </xdr:twoCellAnchor>
  <xdr:twoCellAnchor editAs="oneCell">
    <xdr:from>
      <xdr:col>8</xdr:col>
      <xdr:colOff>175560</xdr:colOff>
      <xdr:row>5</xdr:row>
      <xdr:rowOff>115429</xdr:rowOff>
    </xdr:from>
    <xdr:to>
      <xdr:col>11</xdr:col>
      <xdr:colOff>845873</xdr:colOff>
      <xdr:row>18</xdr:row>
      <xdr:rowOff>147866</xdr:rowOff>
    </xdr:to>
    <xdr:pic>
      <xdr:nvPicPr>
        <xdr:cNvPr id="7" name="Imagen 6">
          <a:extLst>
            <a:ext uri="{FF2B5EF4-FFF2-40B4-BE49-F238E27FC236}">
              <a16:creationId xmlns:a16="http://schemas.microsoft.com/office/drawing/2014/main" id="{3E4D9F6A-3166-4F5E-BED6-860551CCADD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103920" y="1639429"/>
          <a:ext cx="3604013" cy="260799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143435</xdr:colOff>
      <xdr:row>5</xdr:row>
      <xdr:rowOff>53788</xdr:rowOff>
    </xdr:from>
    <xdr:to>
      <xdr:col>6</xdr:col>
      <xdr:colOff>535322</xdr:colOff>
      <xdr:row>18</xdr:row>
      <xdr:rowOff>148558</xdr:rowOff>
    </xdr:to>
    <xdr:pic>
      <xdr:nvPicPr>
        <xdr:cNvPr id="12" name="4 Imagen">
          <a:extLst>
            <a:ext uri="{FF2B5EF4-FFF2-40B4-BE49-F238E27FC236}">
              <a16:creationId xmlns:a16="http://schemas.microsoft.com/office/drawing/2014/main" id="{DDED0B6A-8B83-495E-8C7B-738507D6163B}"/>
            </a:ext>
          </a:extLst>
        </xdr:cNvPr>
        <xdr:cNvPicPr>
          <a:picLocks noChangeAspect="1"/>
        </xdr:cNvPicPr>
      </xdr:nvPicPr>
      <xdr:blipFill>
        <a:blip xmlns:r="http://schemas.openxmlformats.org/officeDocument/2006/relationships" r:embed="rId3"/>
        <a:stretch>
          <a:fillRect/>
        </a:stretch>
      </xdr:blipFill>
      <xdr:spPr>
        <a:xfrm>
          <a:off x="394447" y="1479176"/>
          <a:ext cx="3448851" cy="2443523"/>
        </a:xfrm>
        <a:prstGeom prst="rect">
          <a:avLst/>
        </a:prstGeom>
      </xdr:spPr>
    </xdr:pic>
    <xdr:clientData/>
  </xdr:twoCellAnchor>
  <xdr:twoCellAnchor editAs="oneCell">
    <xdr:from>
      <xdr:col>7</xdr:col>
      <xdr:colOff>537563</xdr:colOff>
      <xdr:row>5</xdr:row>
      <xdr:rowOff>49306</xdr:rowOff>
    </xdr:from>
    <xdr:to>
      <xdr:col>11</xdr:col>
      <xdr:colOff>25294</xdr:colOff>
      <xdr:row>18</xdr:row>
      <xdr:rowOff>151696</xdr:rowOff>
    </xdr:to>
    <xdr:pic>
      <xdr:nvPicPr>
        <xdr:cNvPr id="13" name="5 Imagen">
          <a:extLst>
            <a:ext uri="{FF2B5EF4-FFF2-40B4-BE49-F238E27FC236}">
              <a16:creationId xmlns:a16="http://schemas.microsoft.com/office/drawing/2014/main" id="{92CC937A-FE9E-4834-9A8B-BCD9BB7F69AE}"/>
            </a:ext>
          </a:extLst>
        </xdr:cNvPr>
        <xdr:cNvPicPr>
          <a:picLocks noChangeAspect="1"/>
        </xdr:cNvPicPr>
      </xdr:nvPicPr>
      <xdr:blipFill>
        <a:blip xmlns:r="http://schemas.openxmlformats.org/officeDocument/2006/relationships" r:embed="rId4"/>
        <a:stretch>
          <a:fillRect/>
        </a:stretch>
      </xdr:blipFill>
      <xdr:spPr>
        <a:xfrm>
          <a:off x="4499963" y="1474694"/>
          <a:ext cx="3423237" cy="2451143"/>
        </a:xfrm>
        <a:prstGeom prst="rect">
          <a:avLst/>
        </a:prstGeom>
      </xdr:spPr>
    </xdr:pic>
    <xdr:clientData/>
  </xdr:twoCellAnchor>
  <xdr:twoCellAnchor editAs="oneCell">
    <xdr:from>
      <xdr:col>8</xdr:col>
      <xdr:colOff>759119</xdr:colOff>
      <xdr:row>21</xdr:row>
      <xdr:rowOff>41622</xdr:rowOff>
    </xdr:from>
    <xdr:to>
      <xdr:col>10</xdr:col>
      <xdr:colOff>279236</xdr:colOff>
      <xdr:row>34</xdr:row>
      <xdr:rowOff>141792</xdr:rowOff>
    </xdr:to>
    <xdr:pic>
      <xdr:nvPicPr>
        <xdr:cNvPr id="14" name="10 Imagen">
          <a:extLst>
            <a:ext uri="{FF2B5EF4-FFF2-40B4-BE49-F238E27FC236}">
              <a16:creationId xmlns:a16="http://schemas.microsoft.com/office/drawing/2014/main" id="{9E9A3B52-E5CF-44F8-975B-FDD3DD5170D9}"/>
            </a:ext>
          </a:extLst>
        </xdr:cNvPr>
        <xdr:cNvPicPr>
          <a:picLocks noChangeAspect="1"/>
        </xdr:cNvPicPr>
      </xdr:nvPicPr>
      <xdr:blipFill>
        <a:blip xmlns:r="http://schemas.openxmlformats.org/officeDocument/2006/relationships" r:embed="rId5"/>
        <a:stretch>
          <a:fillRect/>
        </a:stretch>
      </xdr:blipFill>
      <xdr:spPr>
        <a:xfrm>
          <a:off x="5304225" y="4550869"/>
          <a:ext cx="1949552" cy="2448923"/>
        </a:xfrm>
        <a:prstGeom prst="rect">
          <a:avLst/>
        </a:prstGeom>
      </xdr:spPr>
    </xdr:pic>
    <xdr:clientData/>
  </xdr:twoCellAnchor>
  <xdr:twoCellAnchor editAs="oneCell">
    <xdr:from>
      <xdr:col>2</xdr:col>
      <xdr:colOff>509068</xdr:colOff>
      <xdr:row>37</xdr:row>
      <xdr:rowOff>51867</xdr:rowOff>
    </xdr:from>
    <xdr:to>
      <xdr:col>5</xdr:col>
      <xdr:colOff>536027</xdr:colOff>
      <xdr:row>50</xdr:row>
      <xdr:rowOff>169966</xdr:rowOff>
    </xdr:to>
    <xdr:pic>
      <xdr:nvPicPr>
        <xdr:cNvPr id="15" name="15 Imagen">
          <a:extLst>
            <a:ext uri="{FF2B5EF4-FFF2-40B4-BE49-F238E27FC236}">
              <a16:creationId xmlns:a16="http://schemas.microsoft.com/office/drawing/2014/main" id="{D5E2FDB7-7752-4D90-9D3C-28EE927745EF}"/>
            </a:ext>
          </a:extLst>
        </xdr:cNvPr>
        <xdr:cNvPicPr>
          <a:picLocks noChangeAspect="1"/>
        </xdr:cNvPicPr>
      </xdr:nvPicPr>
      <xdr:blipFill>
        <a:blip xmlns:r="http://schemas.openxmlformats.org/officeDocument/2006/relationships" r:embed="rId6"/>
        <a:stretch>
          <a:fillRect/>
        </a:stretch>
      </xdr:blipFill>
      <xdr:spPr>
        <a:xfrm>
          <a:off x="1082809" y="7707726"/>
          <a:ext cx="1936442" cy="2448922"/>
        </a:xfrm>
        <a:prstGeom prst="rect">
          <a:avLst/>
        </a:prstGeom>
      </xdr:spPr>
    </xdr:pic>
    <xdr:clientData/>
  </xdr:twoCellAnchor>
  <xdr:twoCellAnchor editAs="oneCell">
    <xdr:from>
      <xdr:col>1</xdr:col>
      <xdr:colOff>91888</xdr:colOff>
      <xdr:row>21</xdr:row>
      <xdr:rowOff>57310</xdr:rowOff>
    </xdr:from>
    <xdr:to>
      <xdr:col>6</xdr:col>
      <xdr:colOff>491395</xdr:colOff>
      <xdr:row>34</xdr:row>
      <xdr:rowOff>159700</xdr:rowOff>
    </xdr:to>
    <xdr:pic>
      <xdr:nvPicPr>
        <xdr:cNvPr id="16" name="16 Imagen">
          <a:extLst>
            <a:ext uri="{FF2B5EF4-FFF2-40B4-BE49-F238E27FC236}">
              <a16:creationId xmlns:a16="http://schemas.microsoft.com/office/drawing/2014/main" id="{A953173E-DE33-4312-8CB4-56C69E1B65F0}"/>
            </a:ext>
          </a:extLst>
        </xdr:cNvPr>
        <xdr:cNvPicPr>
          <a:picLocks noChangeAspect="1"/>
        </xdr:cNvPicPr>
      </xdr:nvPicPr>
      <xdr:blipFill>
        <a:blip xmlns:r="http://schemas.openxmlformats.org/officeDocument/2006/relationships" r:embed="rId7"/>
        <a:stretch>
          <a:fillRect/>
        </a:stretch>
      </xdr:blipFill>
      <xdr:spPr>
        <a:xfrm>
          <a:off x="342900" y="4566557"/>
          <a:ext cx="3456471" cy="2451143"/>
        </a:xfrm>
        <a:prstGeom prst="rect">
          <a:avLst/>
        </a:prstGeom>
      </xdr:spPr>
    </xdr:pic>
    <xdr:clientData/>
  </xdr:twoCellAnchor>
  <xdr:twoCellAnchor editAs="oneCell">
    <xdr:from>
      <xdr:col>8</xdr:col>
      <xdr:colOff>6083</xdr:colOff>
      <xdr:row>37</xdr:row>
      <xdr:rowOff>24973</xdr:rowOff>
    </xdr:from>
    <xdr:to>
      <xdr:col>11</xdr:col>
      <xdr:colOff>100789</xdr:colOff>
      <xdr:row>50</xdr:row>
      <xdr:rowOff>137672</xdr:rowOff>
    </xdr:to>
    <xdr:pic>
      <xdr:nvPicPr>
        <xdr:cNvPr id="17" name="19 Imagen">
          <a:extLst>
            <a:ext uri="{FF2B5EF4-FFF2-40B4-BE49-F238E27FC236}">
              <a16:creationId xmlns:a16="http://schemas.microsoft.com/office/drawing/2014/main" id="{11AE0F92-2F1D-4A69-9C4E-333536610890}"/>
            </a:ext>
          </a:extLst>
        </xdr:cNvPr>
        <xdr:cNvPicPr>
          <a:picLocks noChangeAspect="1"/>
        </xdr:cNvPicPr>
      </xdr:nvPicPr>
      <xdr:blipFill>
        <a:blip xmlns:r="http://schemas.openxmlformats.org/officeDocument/2006/relationships" r:embed="rId8"/>
        <a:stretch>
          <a:fillRect/>
        </a:stretch>
      </xdr:blipFill>
      <xdr:spPr>
        <a:xfrm>
          <a:off x="4551189" y="7680832"/>
          <a:ext cx="3447506" cy="2443522"/>
        </a:xfrm>
        <a:prstGeom prst="rect">
          <a:avLst/>
        </a:prstGeom>
      </xdr:spPr>
    </xdr:pic>
    <xdr:clientData/>
  </xdr:twoCellAnchor>
  <xdr:twoCellAnchor editAs="oneCell">
    <xdr:from>
      <xdr:col>2</xdr:col>
      <xdr:colOff>376518</xdr:colOff>
      <xdr:row>53</xdr:row>
      <xdr:rowOff>31750</xdr:rowOff>
    </xdr:from>
    <xdr:to>
      <xdr:col>5</xdr:col>
      <xdr:colOff>442134</xdr:colOff>
      <xdr:row>66</xdr:row>
      <xdr:rowOff>123762</xdr:rowOff>
    </xdr:to>
    <xdr:pic>
      <xdr:nvPicPr>
        <xdr:cNvPr id="18" name="Imagen 17">
          <a:extLst>
            <a:ext uri="{FF2B5EF4-FFF2-40B4-BE49-F238E27FC236}">
              <a16:creationId xmlns:a16="http://schemas.microsoft.com/office/drawing/2014/main" id="{66FB5891-CE51-422C-A482-DFD3F922EF5E}"/>
            </a:ext>
          </a:extLst>
        </xdr:cNvPr>
        <xdr:cNvPicPr>
          <a:picLocks noChangeAspect="1"/>
        </xdr:cNvPicPr>
      </xdr:nvPicPr>
      <xdr:blipFill>
        <a:blip xmlns:r="http://schemas.openxmlformats.org/officeDocument/2006/relationships" r:embed="rId9"/>
        <a:stretch>
          <a:fillRect/>
        </a:stretch>
      </xdr:blipFill>
      <xdr:spPr>
        <a:xfrm>
          <a:off x="950259" y="10690785"/>
          <a:ext cx="1975099" cy="2422836"/>
        </a:xfrm>
        <a:prstGeom prst="rect">
          <a:avLst/>
        </a:prstGeom>
      </xdr:spPr>
    </xdr:pic>
    <xdr:clientData/>
  </xdr:twoCellAnchor>
  <xdr:twoCellAnchor editAs="oneCell">
    <xdr:from>
      <xdr:col>8</xdr:col>
      <xdr:colOff>1112992</xdr:colOff>
      <xdr:row>53</xdr:row>
      <xdr:rowOff>71718</xdr:rowOff>
    </xdr:from>
    <xdr:to>
      <xdr:col>10</xdr:col>
      <xdr:colOff>606436</xdr:colOff>
      <xdr:row>66</xdr:row>
      <xdr:rowOff>117164</xdr:rowOff>
    </xdr:to>
    <xdr:pic>
      <xdr:nvPicPr>
        <xdr:cNvPr id="19" name="Imagen 18">
          <a:extLst>
            <a:ext uri="{FF2B5EF4-FFF2-40B4-BE49-F238E27FC236}">
              <a16:creationId xmlns:a16="http://schemas.microsoft.com/office/drawing/2014/main" id="{30B23FAD-762F-4BC3-A11F-B4AABABD661B}"/>
            </a:ext>
          </a:extLst>
        </xdr:cNvPr>
        <xdr:cNvPicPr>
          <a:picLocks noChangeAspect="1"/>
        </xdr:cNvPicPr>
      </xdr:nvPicPr>
      <xdr:blipFill>
        <a:blip xmlns:r="http://schemas.openxmlformats.org/officeDocument/2006/relationships" r:embed="rId10"/>
        <a:stretch>
          <a:fillRect/>
        </a:stretch>
      </xdr:blipFill>
      <xdr:spPr>
        <a:xfrm>
          <a:off x="5658098" y="10730753"/>
          <a:ext cx="1922879" cy="237627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446AD2D5-B144-421B-833E-D82816C5AEF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39EB7308-6DFF-4CAD-BDA1-34E0777C7DA3}"/>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7</xdr:col>
      <xdr:colOff>95249</xdr:colOff>
      <xdr:row>22</xdr:row>
      <xdr:rowOff>131143</xdr:rowOff>
    </xdr:from>
    <xdr:to>
      <xdr:col>11</xdr:col>
      <xdr:colOff>533399</xdr:colOff>
      <xdr:row>35</xdr:row>
      <xdr:rowOff>131143</xdr:rowOff>
    </xdr:to>
    <xdr:pic>
      <xdr:nvPicPr>
        <xdr:cNvPr id="4" name="Imagen 3">
          <a:extLst>
            <a:ext uri="{FF2B5EF4-FFF2-40B4-BE49-F238E27FC236}">
              <a16:creationId xmlns:a16="http://schemas.microsoft.com/office/drawing/2014/main" id="{65DE3405-36C9-4765-8DF9-A288957834E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240529" y="5007943"/>
          <a:ext cx="4575810" cy="2392680"/>
        </a:xfrm>
        <a:prstGeom prst="rect">
          <a:avLst/>
        </a:prstGeom>
      </xdr:spPr>
    </xdr:pic>
    <xdr:clientData/>
  </xdr:twoCellAnchor>
  <xdr:twoCellAnchor editAs="oneCell">
    <xdr:from>
      <xdr:col>1</xdr:col>
      <xdr:colOff>81805</xdr:colOff>
      <xdr:row>22</xdr:row>
      <xdr:rowOff>133349</xdr:rowOff>
    </xdr:from>
    <xdr:to>
      <xdr:col>6</xdr:col>
      <xdr:colOff>600075</xdr:colOff>
      <xdr:row>35</xdr:row>
      <xdr:rowOff>76199</xdr:rowOff>
    </xdr:to>
    <xdr:pic>
      <xdr:nvPicPr>
        <xdr:cNvPr id="5" name="Imagen 4">
          <a:extLst>
            <a:ext uri="{FF2B5EF4-FFF2-40B4-BE49-F238E27FC236}">
              <a16:creationId xmlns:a16="http://schemas.microsoft.com/office/drawing/2014/main" id="{B8AB5B42-5282-42F9-8A76-D1A45E91BC2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48505" y="5010149"/>
          <a:ext cx="3711050" cy="2335530"/>
        </a:xfrm>
        <a:prstGeom prst="rect">
          <a:avLst/>
        </a:prstGeom>
      </xdr:spPr>
    </xdr:pic>
    <xdr:clientData/>
  </xdr:twoCellAnchor>
  <xdr:twoCellAnchor editAs="oneCell">
    <xdr:from>
      <xdr:col>7</xdr:col>
      <xdr:colOff>192459</xdr:colOff>
      <xdr:row>55</xdr:row>
      <xdr:rowOff>112238</xdr:rowOff>
    </xdr:from>
    <xdr:to>
      <xdr:col>11</xdr:col>
      <xdr:colOff>304800</xdr:colOff>
      <xdr:row>68</xdr:row>
      <xdr:rowOff>89887</xdr:rowOff>
    </xdr:to>
    <xdr:pic>
      <xdr:nvPicPr>
        <xdr:cNvPr id="6" name="Imagen 5">
          <a:extLst>
            <a:ext uri="{FF2B5EF4-FFF2-40B4-BE49-F238E27FC236}">
              <a16:creationId xmlns:a16="http://schemas.microsoft.com/office/drawing/2014/main" id="{C8D7D030-719D-4CF3-8D1B-D82F069EFD7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337739" y="11694638"/>
          <a:ext cx="4250001" cy="2454149"/>
        </a:xfrm>
        <a:prstGeom prst="rect">
          <a:avLst/>
        </a:prstGeom>
      </xdr:spPr>
    </xdr:pic>
    <xdr:clientData/>
  </xdr:twoCellAnchor>
  <xdr:oneCellAnchor>
    <xdr:from>
      <xdr:col>1</xdr:col>
      <xdr:colOff>95990</xdr:colOff>
      <xdr:row>8</xdr:row>
      <xdr:rowOff>142807</xdr:rowOff>
    </xdr:from>
    <xdr:ext cx="3599709" cy="2024836"/>
    <xdr:pic>
      <xdr:nvPicPr>
        <xdr:cNvPr id="7" name="Imagen 6">
          <a:extLst>
            <a:ext uri="{FF2B5EF4-FFF2-40B4-BE49-F238E27FC236}">
              <a16:creationId xmlns:a16="http://schemas.microsoft.com/office/drawing/2014/main" id="{7519A30E-0220-4931-926B-5EF22EC529E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62690" y="2261167"/>
          <a:ext cx="3599709" cy="2024836"/>
        </a:xfrm>
        <a:prstGeom prst="rect">
          <a:avLst/>
        </a:prstGeom>
      </xdr:spPr>
    </xdr:pic>
    <xdr:clientData/>
  </xdr:oneCellAnchor>
  <xdr:oneCellAnchor>
    <xdr:from>
      <xdr:col>7</xdr:col>
      <xdr:colOff>93359</xdr:colOff>
      <xdr:row>6</xdr:row>
      <xdr:rowOff>53207</xdr:rowOff>
    </xdr:from>
    <xdr:ext cx="4431016" cy="2520000"/>
    <xdr:pic>
      <xdr:nvPicPr>
        <xdr:cNvPr id="8" name="Imagen 7">
          <a:extLst>
            <a:ext uri="{FF2B5EF4-FFF2-40B4-BE49-F238E27FC236}">
              <a16:creationId xmlns:a16="http://schemas.microsoft.com/office/drawing/2014/main" id="{8F333CF7-E7FD-4E38-A7C1-C6603195366B}"/>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238639" y="1790567"/>
          <a:ext cx="4431016" cy="2520000"/>
        </a:xfrm>
        <a:prstGeom prst="rect">
          <a:avLst/>
        </a:prstGeom>
      </xdr:spPr>
    </xdr:pic>
    <xdr:clientData/>
  </xdr:oneCellAnchor>
  <xdr:twoCellAnchor editAs="oneCell">
    <xdr:from>
      <xdr:col>1</xdr:col>
      <xdr:colOff>101721</xdr:colOff>
      <xdr:row>55</xdr:row>
      <xdr:rowOff>104776</xdr:rowOff>
    </xdr:from>
    <xdr:to>
      <xdr:col>6</xdr:col>
      <xdr:colOff>542924</xdr:colOff>
      <xdr:row>68</xdr:row>
      <xdr:rowOff>76200</xdr:rowOff>
    </xdr:to>
    <xdr:pic>
      <xdr:nvPicPr>
        <xdr:cNvPr id="9" name="Imagen 8">
          <a:extLst>
            <a:ext uri="{FF2B5EF4-FFF2-40B4-BE49-F238E27FC236}">
              <a16:creationId xmlns:a16="http://schemas.microsoft.com/office/drawing/2014/main" id="{655E99BD-90E2-4D86-AB49-DB60CD5CA75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68421" y="11687176"/>
          <a:ext cx="3633983" cy="2447924"/>
        </a:xfrm>
        <a:prstGeom prst="rect">
          <a:avLst/>
        </a:prstGeom>
      </xdr:spPr>
    </xdr:pic>
    <xdr:clientData/>
  </xdr:twoCellAnchor>
  <xdr:twoCellAnchor editAs="oneCell">
    <xdr:from>
      <xdr:col>1</xdr:col>
      <xdr:colOff>124986</xdr:colOff>
      <xdr:row>88</xdr:row>
      <xdr:rowOff>86035</xdr:rowOff>
    </xdr:from>
    <xdr:to>
      <xdr:col>6</xdr:col>
      <xdr:colOff>552449</xdr:colOff>
      <xdr:row>101</xdr:row>
      <xdr:rowOff>129535</xdr:rowOff>
    </xdr:to>
    <xdr:pic>
      <xdr:nvPicPr>
        <xdr:cNvPr id="10" name="Imagen 9">
          <a:extLst>
            <a:ext uri="{FF2B5EF4-FFF2-40B4-BE49-F238E27FC236}">
              <a16:creationId xmlns:a16="http://schemas.microsoft.com/office/drawing/2014/main" id="{FBCC06B7-C5F7-4629-8137-3DD8DDACF3A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91686" y="18389275"/>
          <a:ext cx="3620243" cy="2420940"/>
        </a:xfrm>
        <a:prstGeom prst="rect">
          <a:avLst/>
        </a:prstGeom>
      </xdr:spPr>
    </xdr:pic>
    <xdr:clientData/>
  </xdr:twoCellAnchor>
  <xdr:twoCellAnchor editAs="oneCell">
    <xdr:from>
      <xdr:col>7</xdr:col>
      <xdr:colOff>155027</xdr:colOff>
      <xdr:row>88</xdr:row>
      <xdr:rowOff>85725</xdr:rowOff>
    </xdr:from>
    <xdr:to>
      <xdr:col>11</xdr:col>
      <xdr:colOff>495300</xdr:colOff>
      <xdr:row>101</xdr:row>
      <xdr:rowOff>129225</xdr:rowOff>
    </xdr:to>
    <xdr:pic>
      <xdr:nvPicPr>
        <xdr:cNvPr id="11" name="Imagen 10">
          <a:extLst>
            <a:ext uri="{FF2B5EF4-FFF2-40B4-BE49-F238E27FC236}">
              <a16:creationId xmlns:a16="http://schemas.microsoft.com/office/drawing/2014/main" id="{E8FBCD6F-0F75-48FA-9AC9-7578D08A1E56}"/>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300307" y="18388965"/>
          <a:ext cx="4477933" cy="2420940"/>
        </a:xfrm>
        <a:prstGeom prst="rect">
          <a:avLst/>
        </a:prstGeom>
      </xdr:spPr>
    </xdr:pic>
    <xdr:clientData/>
  </xdr:twoCellAnchor>
  <xdr:twoCellAnchor editAs="oneCell">
    <xdr:from>
      <xdr:col>7</xdr:col>
      <xdr:colOff>153562</xdr:colOff>
      <xdr:row>72</xdr:row>
      <xdr:rowOff>48213</xdr:rowOff>
    </xdr:from>
    <xdr:to>
      <xdr:col>11</xdr:col>
      <xdr:colOff>381000</xdr:colOff>
      <xdr:row>85</xdr:row>
      <xdr:rowOff>91713</xdr:rowOff>
    </xdr:to>
    <xdr:pic>
      <xdr:nvPicPr>
        <xdr:cNvPr id="12" name="Imagen 11">
          <a:extLst>
            <a:ext uri="{FF2B5EF4-FFF2-40B4-BE49-F238E27FC236}">
              <a16:creationId xmlns:a16="http://schemas.microsoft.com/office/drawing/2014/main" id="{D31795D4-331A-4AD2-B65F-2133E21E43C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298842" y="15234873"/>
          <a:ext cx="4365098" cy="2420940"/>
        </a:xfrm>
        <a:prstGeom prst="rect">
          <a:avLst/>
        </a:prstGeom>
      </xdr:spPr>
    </xdr:pic>
    <xdr:clientData/>
  </xdr:twoCellAnchor>
  <xdr:twoCellAnchor editAs="oneCell">
    <xdr:from>
      <xdr:col>1</xdr:col>
      <xdr:colOff>77361</xdr:colOff>
      <xdr:row>72</xdr:row>
      <xdr:rowOff>85725</xdr:rowOff>
    </xdr:from>
    <xdr:to>
      <xdr:col>6</xdr:col>
      <xdr:colOff>561974</xdr:colOff>
      <xdr:row>85</xdr:row>
      <xdr:rowOff>129225</xdr:rowOff>
    </xdr:to>
    <xdr:pic>
      <xdr:nvPicPr>
        <xdr:cNvPr id="13" name="Imagen 12">
          <a:extLst>
            <a:ext uri="{FF2B5EF4-FFF2-40B4-BE49-F238E27FC236}">
              <a16:creationId xmlns:a16="http://schemas.microsoft.com/office/drawing/2014/main" id="{8ED0DB36-961B-4636-8D78-F09BD817A6D5}"/>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44061" y="15272385"/>
          <a:ext cx="3677393" cy="2420940"/>
        </a:xfrm>
        <a:prstGeom prst="rect">
          <a:avLst/>
        </a:prstGeom>
      </xdr:spPr>
    </xdr:pic>
    <xdr:clientData/>
  </xdr:twoCellAnchor>
  <xdr:twoCellAnchor editAs="oneCell">
    <xdr:from>
      <xdr:col>1</xdr:col>
      <xdr:colOff>109844</xdr:colOff>
      <xdr:row>39</xdr:row>
      <xdr:rowOff>62045</xdr:rowOff>
    </xdr:from>
    <xdr:to>
      <xdr:col>6</xdr:col>
      <xdr:colOff>571500</xdr:colOff>
      <xdr:row>52</xdr:row>
      <xdr:rowOff>105545</xdr:rowOff>
    </xdr:to>
    <xdr:pic>
      <xdr:nvPicPr>
        <xdr:cNvPr id="14" name="Imagen 13">
          <a:extLst>
            <a:ext uri="{FF2B5EF4-FFF2-40B4-BE49-F238E27FC236}">
              <a16:creationId xmlns:a16="http://schemas.microsoft.com/office/drawing/2014/main" id="{83E418D1-EB74-425B-9942-E31D6983DF04}"/>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76544" y="8428805"/>
          <a:ext cx="3654436" cy="2420940"/>
        </a:xfrm>
        <a:prstGeom prst="rect">
          <a:avLst/>
        </a:prstGeom>
      </xdr:spPr>
    </xdr:pic>
    <xdr:clientData/>
  </xdr:twoCellAnchor>
  <xdr:twoCellAnchor editAs="oneCell">
    <xdr:from>
      <xdr:col>7</xdr:col>
      <xdr:colOff>54312</xdr:colOff>
      <xdr:row>39</xdr:row>
      <xdr:rowOff>25162</xdr:rowOff>
    </xdr:from>
    <xdr:to>
      <xdr:col>11</xdr:col>
      <xdr:colOff>504824</xdr:colOff>
      <xdr:row>52</xdr:row>
      <xdr:rowOff>68662</xdr:rowOff>
    </xdr:to>
    <xdr:pic>
      <xdr:nvPicPr>
        <xdr:cNvPr id="15" name="Imagen 14">
          <a:extLst>
            <a:ext uri="{FF2B5EF4-FFF2-40B4-BE49-F238E27FC236}">
              <a16:creationId xmlns:a16="http://schemas.microsoft.com/office/drawing/2014/main" id="{05B2525C-C8E0-4F2E-8C8A-0B5E3DB93397}"/>
            </a:ext>
          </a:extLst>
        </xdr:cNvPr>
        <xdr:cNvPicPr>
          <a:picLocks noChangeAspect="1"/>
        </xdr:cNvPicPr>
      </xdr:nvPicPr>
      <xdr:blipFill>
        <a:blip xmlns:r="http://schemas.openxmlformats.org/officeDocument/2006/relationships" r:embed="rId14"/>
        <a:stretch>
          <a:fillRect/>
        </a:stretch>
      </xdr:blipFill>
      <xdr:spPr>
        <a:xfrm>
          <a:off x="4199592" y="8391922"/>
          <a:ext cx="4588172" cy="242094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1F557F63-4940-4B0F-994A-FD5B5FD7CB0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8B643450-655B-4B5E-B4A2-3A4E16FF8249}"/>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246529</xdr:colOff>
      <xdr:row>5</xdr:row>
      <xdr:rowOff>123265</xdr:rowOff>
    </xdr:from>
    <xdr:to>
      <xdr:col>6</xdr:col>
      <xdr:colOff>430754</xdr:colOff>
      <xdr:row>18</xdr:row>
      <xdr:rowOff>96819</xdr:rowOff>
    </xdr:to>
    <xdr:pic>
      <xdr:nvPicPr>
        <xdr:cNvPr id="4" name="3 Imagen">
          <a:extLst>
            <a:ext uri="{FF2B5EF4-FFF2-40B4-BE49-F238E27FC236}">
              <a16:creationId xmlns:a16="http://schemas.microsoft.com/office/drawing/2014/main" id="{8A15413A-4355-437A-B88E-32296AECF2BA}"/>
            </a:ext>
          </a:extLst>
        </xdr:cNvPr>
        <xdr:cNvPicPr>
          <a:picLocks noChangeAspect="1"/>
        </xdr:cNvPicPr>
      </xdr:nvPicPr>
      <xdr:blipFill>
        <a:blip xmlns:r="http://schemas.openxmlformats.org/officeDocument/2006/relationships" r:embed="rId3"/>
        <a:stretch>
          <a:fillRect/>
        </a:stretch>
      </xdr:blipFill>
      <xdr:spPr>
        <a:xfrm>
          <a:off x="848509" y="1548205"/>
          <a:ext cx="3384625" cy="2366234"/>
        </a:xfrm>
        <a:prstGeom prst="rect">
          <a:avLst/>
        </a:prstGeom>
      </xdr:spPr>
    </xdr:pic>
    <xdr:clientData/>
  </xdr:twoCellAnchor>
  <xdr:twoCellAnchor editAs="oneCell">
    <xdr:from>
      <xdr:col>8</xdr:col>
      <xdr:colOff>11206</xdr:colOff>
      <xdr:row>5</xdr:row>
      <xdr:rowOff>134471</xdr:rowOff>
    </xdr:from>
    <xdr:to>
      <xdr:col>10</xdr:col>
      <xdr:colOff>815340</xdr:colOff>
      <xdr:row>18</xdr:row>
      <xdr:rowOff>115645</xdr:rowOff>
    </xdr:to>
    <xdr:pic>
      <xdr:nvPicPr>
        <xdr:cNvPr id="5" name="5 Imagen">
          <a:extLst>
            <a:ext uri="{FF2B5EF4-FFF2-40B4-BE49-F238E27FC236}">
              <a16:creationId xmlns:a16="http://schemas.microsoft.com/office/drawing/2014/main" id="{1A00315C-6B23-4732-AD78-8959CF80398B}"/>
            </a:ext>
          </a:extLst>
        </xdr:cNvPr>
        <xdr:cNvPicPr>
          <a:picLocks noChangeAspect="1"/>
        </xdr:cNvPicPr>
      </xdr:nvPicPr>
      <xdr:blipFill>
        <a:blip xmlns:r="http://schemas.openxmlformats.org/officeDocument/2006/relationships" r:embed="rId4"/>
        <a:stretch>
          <a:fillRect/>
        </a:stretch>
      </xdr:blipFill>
      <xdr:spPr>
        <a:xfrm>
          <a:off x="4888006" y="1559411"/>
          <a:ext cx="3356834" cy="2373854"/>
        </a:xfrm>
        <a:prstGeom prst="rect">
          <a:avLst/>
        </a:prstGeom>
      </xdr:spPr>
    </xdr:pic>
    <xdr:clientData/>
  </xdr:twoCellAnchor>
  <xdr:twoCellAnchor editAs="oneCell">
    <xdr:from>
      <xdr:col>2</xdr:col>
      <xdr:colOff>145676</xdr:colOff>
      <xdr:row>21</xdr:row>
      <xdr:rowOff>100853</xdr:rowOff>
    </xdr:from>
    <xdr:to>
      <xdr:col>6</xdr:col>
      <xdr:colOff>322281</xdr:colOff>
      <xdr:row>34</xdr:row>
      <xdr:rowOff>82027</xdr:rowOff>
    </xdr:to>
    <xdr:pic>
      <xdr:nvPicPr>
        <xdr:cNvPr id="6" name="6 Imagen">
          <a:extLst>
            <a:ext uri="{FF2B5EF4-FFF2-40B4-BE49-F238E27FC236}">
              <a16:creationId xmlns:a16="http://schemas.microsoft.com/office/drawing/2014/main" id="{91083CD9-9C9A-4DB5-B581-5E8BC34D509F}"/>
            </a:ext>
          </a:extLst>
        </xdr:cNvPr>
        <xdr:cNvPicPr>
          <a:picLocks noChangeAspect="1"/>
        </xdr:cNvPicPr>
      </xdr:nvPicPr>
      <xdr:blipFill>
        <a:blip xmlns:r="http://schemas.openxmlformats.org/officeDocument/2006/relationships" r:embed="rId5"/>
        <a:stretch>
          <a:fillRect/>
        </a:stretch>
      </xdr:blipFill>
      <xdr:spPr>
        <a:xfrm>
          <a:off x="747656" y="4718573"/>
          <a:ext cx="3377005" cy="2373854"/>
        </a:xfrm>
        <a:prstGeom prst="rect">
          <a:avLst/>
        </a:prstGeom>
      </xdr:spPr>
    </xdr:pic>
    <xdr:clientData/>
  </xdr:twoCellAnchor>
  <xdr:twoCellAnchor editAs="oneCell">
    <xdr:from>
      <xdr:col>8</xdr:col>
      <xdr:colOff>11206</xdr:colOff>
      <xdr:row>21</xdr:row>
      <xdr:rowOff>100853</xdr:rowOff>
    </xdr:from>
    <xdr:to>
      <xdr:col>10</xdr:col>
      <xdr:colOff>815340</xdr:colOff>
      <xdr:row>34</xdr:row>
      <xdr:rowOff>82027</xdr:rowOff>
    </xdr:to>
    <xdr:pic>
      <xdr:nvPicPr>
        <xdr:cNvPr id="7" name="8 Imagen">
          <a:extLst>
            <a:ext uri="{FF2B5EF4-FFF2-40B4-BE49-F238E27FC236}">
              <a16:creationId xmlns:a16="http://schemas.microsoft.com/office/drawing/2014/main" id="{EB919AD4-02FB-437E-9DAB-79D282ECAF10}"/>
            </a:ext>
          </a:extLst>
        </xdr:cNvPr>
        <xdr:cNvPicPr>
          <a:picLocks noChangeAspect="1"/>
        </xdr:cNvPicPr>
      </xdr:nvPicPr>
      <xdr:blipFill>
        <a:blip xmlns:r="http://schemas.openxmlformats.org/officeDocument/2006/relationships" r:embed="rId6"/>
        <a:stretch>
          <a:fillRect/>
        </a:stretch>
      </xdr:blipFill>
      <xdr:spPr>
        <a:xfrm>
          <a:off x="4888006" y="4718573"/>
          <a:ext cx="3356834" cy="2373854"/>
        </a:xfrm>
        <a:prstGeom prst="rect">
          <a:avLst/>
        </a:prstGeom>
      </xdr:spPr>
    </xdr:pic>
    <xdr:clientData/>
  </xdr:twoCellAnchor>
  <xdr:twoCellAnchor editAs="oneCell">
    <xdr:from>
      <xdr:col>2</xdr:col>
      <xdr:colOff>212912</xdr:colOff>
      <xdr:row>37</xdr:row>
      <xdr:rowOff>56030</xdr:rowOff>
    </xdr:from>
    <xdr:to>
      <xdr:col>6</xdr:col>
      <xdr:colOff>458097</xdr:colOff>
      <xdr:row>50</xdr:row>
      <xdr:rowOff>90545</xdr:rowOff>
    </xdr:to>
    <xdr:pic>
      <xdr:nvPicPr>
        <xdr:cNvPr id="8" name="10 Imagen">
          <a:extLst>
            <a:ext uri="{FF2B5EF4-FFF2-40B4-BE49-F238E27FC236}">
              <a16:creationId xmlns:a16="http://schemas.microsoft.com/office/drawing/2014/main" id="{8DA9567C-4E8E-4C8A-97D1-D15E4AD816A9}"/>
            </a:ext>
          </a:extLst>
        </xdr:cNvPr>
        <xdr:cNvPicPr>
          <a:picLocks noChangeAspect="1"/>
        </xdr:cNvPicPr>
      </xdr:nvPicPr>
      <xdr:blipFill>
        <a:blip xmlns:r="http://schemas.openxmlformats.org/officeDocument/2006/relationships" r:embed="rId7"/>
        <a:stretch>
          <a:fillRect/>
        </a:stretch>
      </xdr:blipFill>
      <xdr:spPr>
        <a:xfrm>
          <a:off x="814892" y="7866530"/>
          <a:ext cx="3445585" cy="2427195"/>
        </a:xfrm>
        <a:prstGeom prst="rect">
          <a:avLst/>
        </a:prstGeom>
      </xdr:spPr>
    </xdr:pic>
    <xdr:clientData/>
  </xdr:twoCellAnchor>
  <xdr:twoCellAnchor editAs="oneCell">
    <xdr:from>
      <xdr:col>8</xdr:col>
      <xdr:colOff>22411</xdr:colOff>
      <xdr:row>37</xdr:row>
      <xdr:rowOff>78441</xdr:rowOff>
    </xdr:from>
    <xdr:to>
      <xdr:col>10</xdr:col>
      <xdr:colOff>895125</xdr:colOff>
      <xdr:row>50</xdr:row>
      <xdr:rowOff>112956</xdr:rowOff>
    </xdr:to>
    <xdr:pic>
      <xdr:nvPicPr>
        <xdr:cNvPr id="9" name="14 Imagen">
          <a:extLst>
            <a:ext uri="{FF2B5EF4-FFF2-40B4-BE49-F238E27FC236}">
              <a16:creationId xmlns:a16="http://schemas.microsoft.com/office/drawing/2014/main" id="{7EEC276A-1715-4C26-A0B7-DDDE43BC3A45}"/>
            </a:ext>
          </a:extLst>
        </xdr:cNvPr>
        <xdr:cNvPicPr>
          <a:picLocks noChangeAspect="1"/>
        </xdr:cNvPicPr>
      </xdr:nvPicPr>
      <xdr:blipFill>
        <a:blip xmlns:r="http://schemas.openxmlformats.org/officeDocument/2006/relationships" r:embed="rId8"/>
        <a:stretch>
          <a:fillRect/>
        </a:stretch>
      </xdr:blipFill>
      <xdr:spPr>
        <a:xfrm>
          <a:off x="4899211" y="7888941"/>
          <a:ext cx="3425414" cy="2427195"/>
        </a:xfrm>
        <a:prstGeom prst="rect">
          <a:avLst/>
        </a:prstGeom>
      </xdr:spPr>
    </xdr:pic>
    <xdr:clientData/>
  </xdr:twoCellAnchor>
  <xdr:twoCellAnchor editAs="oneCell">
    <xdr:from>
      <xdr:col>2</xdr:col>
      <xdr:colOff>190500</xdr:colOff>
      <xdr:row>53</xdr:row>
      <xdr:rowOff>100853</xdr:rowOff>
    </xdr:from>
    <xdr:to>
      <xdr:col>6</xdr:col>
      <xdr:colOff>367105</xdr:colOff>
      <xdr:row>66</xdr:row>
      <xdr:rowOff>82027</xdr:rowOff>
    </xdr:to>
    <xdr:pic>
      <xdr:nvPicPr>
        <xdr:cNvPr id="10" name="15 Imagen">
          <a:extLst>
            <a:ext uri="{FF2B5EF4-FFF2-40B4-BE49-F238E27FC236}">
              <a16:creationId xmlns:a16="http://schemas.microsoft.com/office/drawing/2014/main" id="{97C455BA-D2C1-4502-83CE-683CF826AEAA}"/>
            </a:ext>
          </a:extLst>
        </xdr:cNvPr>
        <xdr:cNvPicPr>
          <a:picLocks noChangeAspect="1"/>
        </xdr:cNvPicPr>
      </xdr:nvPicPr>
      <xdr:blipFill>
        <a:blip xmlns:r="http://schemas.openxmlformats.org/officeDocument/2006/relationships" r:embed="rId9"/>
        <a:stretch>
          <a:fillRect/>
        </a:stretch>
      </xdr:blipFill>
      <xdr:spPr>
        <a:xfrm>
          <a:off x="792480" y="11104133"/>
          <a:ext cx="3377005" cy="2373854"/>
        </a:xfrm>
        <a:prstGeom prst="rect">
          <a:avLst/>
        </a:prstGeom>
      </xdr:spPr>
    </xdr:pic>
    <xdr:clientData/>
  </xdr:twoCellAnchor>
  <xdr:twoCellAnchor editAs="oneCell">
    <xdr:from>
      <xdr:col>7</xdr:col>
      <xdr:colOff>313764</xdr:colOff>
      <xdr:row>53</xdr:row>
      <xdr:rowOff>100853</xdr:rowOff>
    </xdr:from>
    <xdr:to>
      <xdr:col>10</xdr:col>
      <xdr:colOff>729278</xdr:colOff>
      <xdr:row>66</xdr:row>
      <xdr:rowOff>74407</xdr:rowOff>
    </xdr:to>
    <xdr:pic>
      <xdr:nvPicPr>
        <xdr:cNvPr id="11" name="16 Imagen">
          <a:extLst>
            <a:ext uri="{FF2B5EF4-FFF2-40B4-BE49-F238E27FC236}">
              <a16:creationId xmlns:a16="http://schemas.microsoft.com/office/drawing/2014/main" id="{F3C08FED-5861-4634-869E-47F60FA84A6B}"/>
            </a:ext>
          </a:extLst>
        </xdr:cNvPr>
        <xdr:cNvPicPr>
          <a:picLocks noChangeAspect="1"/>
        </xdr:cNvPicPr>
      </xdr:nvPicPr>
      <xdr:blipFill>
        <a:blip xmlns:r="http://schemas.openxmlformats.org/officeDocument/2006/relationships" r:embed="rId10"/>
        <a:stretch>
          <a:fillRect/>
        </a:stretch>
      </xdr:blipFill>
      <xdr:spPr>
        <a:xfrm>
          <a:off x="4801944" y="11104133"/>
          <a:ext cx="3356834" cy="2366234"/>
        </a:xfrm>
        <a:prstGeom prst="rect">
          <a:avLst/>
        </a:prstGeom>
      </xdr:spPr>
    </xdr:pic>
    <xdr:clientData/>
  </xdr:twoCellAnchor>
  <xdr:twoCellAnchor editAs="oneCell">
    <xdr:from>
      <xdr:col>2</xdr:col>
      <xdr:colOff>67235</xdr:colOff>
      <xdr:row>69</xdr:row>
      <xdr:rowOff>100853</xdr:rowOff>
    </xdr:from>
    <xdr:to>
      <xdr:col>6</xdr:col>
      <xdr:colOff>243840</xdr:colOff>
      <xdr:row>82</xdr:row>
      <xdr:rowOff>82028</xdr:rowOff>
    </xdr:to>
    <xdr:pic>
      <xdr:nvPicPr>
        <xdr:cNvPr id="12" name="17 Imagen">
          <a:extLst>
            <a:ext uri="{FF2B5EF4-FFF2-40B4-BE49-F238E27FC236}">
              <a16:creationId xmlns:a16="http://schemas.microsoft.com/office/drawing/2014/main" id="{C826D4E5-D699-4D61-AC7B-953E7926BECA}"/>
            </a:ext>
          </a:extLst>
        </xdr:cNvPr>
        <xdr:cNvPicPr>
          <a:picLocks noChangeAspect="1"/>
        </xdr:cNvPicPr>
      </xdr:nvPicPr>
      <xdr:blipFill>
        <a:blip xmlns:r="http://schemas.openxmlformats.org/officeDocument/2006/relationships" r:embed="rId11"/>
        <a:stretch>
          <a:fillRect/>
        </a:stretch>
      </xdr:blipFill>
      <xdr:spPr>
        <a:xfrm>
          <a:off x="669215" y="14251193"/>
          <a:ext cx="3377005" cy="2373855"/>
        </a:xfrm>
        <a:prstGeom prst="rect">
          <a:avLst/>
        </a:prstGeom>
      </xdr:spPr>
    </xdr:pic>
    <xdr:clientData/>
  </xdr:twoCellAnchor>
  <xdr:twoCellAnchor editAs="oneCell">
    <xdr:from>
      <xdr:col>8</xdr:col>
      <xdr:colOff>0</xdr:colOff>
      <xdr:row>69</xdr:row>
      <xdr:rowOff>134470</xdr:rowOff>
    </xdr:from>
    <xdr:to>
      <xdr:col>10</xdr:col>
      <xdr:colOff>804134</xdr:colOff>
      <xdr:row>82</xdr:row>
      <xdr:rowOff>115645</xdr:rowOff>
    </xdr:to>
    <xdr:pic>
      <xdr:nvPicPr>
        <xdr:cNvPr id="13" name="18 Imagen">
          <a:extLst>
            <a:ext uri="{FF2B5EF4-FFF2-40B4-BE49-F238E27FC236}">
              <a16:creationId xmlns:a16="http://schemas.microsoft.com/office/drawing/2014/main" id="{48A01C5A-AD28-4DF0-94AB-2C674BC098B5}"/>
            </a:ext>
          </a:extLst>
        </xdr:cNvPr>
        <xdr:cNvPicPr>
          <a:picLocks noChangeAspect="1"/>
        </xdr:cNvPicPr>
      </xdr:nvPicPr>
      <xdr:blipFill>
        <a:blip xmlns:r="http://schemas.openxmlformats.org/officeDocument/2006/relationships" r:embed="rId12"/>
        <a:stretch>
          <a:fillRect/>
        </a:stretch>
      </xdr:blipFill>
      <xdr:spPr>
        <a:xfrm>
          <a:off x="4876800" y="14284810"/>
          <a:ext cx="3356834" cy="2373855"/>
        </a:xfrm>
        <a:prstGeom prst="rect">
          <a:avLst/>
        </a:prstGeom>
      </xdr:spPr>
    </xdr:pic>
    <xdr:clientData/>
  </xdr:twoCellAnchor>
  <xdr:twoCellAnchor editAs="oneCell">
    <xdr:from>
      <xdr:col>2</xdr:col>
      <xdr:colOff>123264</xdr:colOff>
      <xdr:row>85</xdr:row>
      <xdr:rowOff>112059</xdr:rowOff>
    </xdr:from>
    <xdr:to>
      <xdr:col>6</xdr:col>
      <xdr:colOff>299869</xdr:colOff>
      <xdr:row>98</xdr:row>
      <xdr:rowOff>93233</xdr:rowOff>
    </xdr:to>
    <xdr:pic>
      <xdr:nvPicPr>
        <xdr:cNvPr id="14" name="20 Imagen">
          <a:extLst>
            <a:ext uri="{FF2B5EF4-FFF2-40B4-BE49-F238E27FC236}">
              <a16:creationId xmlns:a16="http://schemas.microsoft.com/office/drawing/2014/main" id="{EA2EFC33-DC0C-4EF0-A3C8-A025020FA8C2}"/>
            </a:ext>
          </a:extLst>
        </xdr:cNvPr>
        <xdr:cNvPicPr>
          <a:picLocks noChangeAspect="1"/>
        </xdr:cNvPicPr>
      </xdr:nvPicPr>
      <xdr:blipFill>
        <a:blip xmlns:r="http://schemas.openxmlformats.org/officeDocument/2006/relationships" r:embed="rId13"/>
        <a:stretch>
          <a:fillRect/>
        </a:stretch>
      </xdr:blipFill>
      <xdr:spPr>
        <a:xfrm>
          <a:off x="725244" y="17409459"/>
          <a:ext cx="3377005" cy="2373854"/>
        </a:xfrm>
        <a:prstGeom prst="rect">
          <a:avLst/>
        </a:prstGeom>
      </xdr:spPr>
    </xdr:pic>
    <xdr:clientData/>
  </xdr:twoCellAnchor>
  <xdr:twoCellAnchor editAs="oneCell">
    <xdr:from>
      <xdr:col>7</xdr:col>
      <xdr:colOff>369794</xdr:colOff>
      <xdr:row>85</xdr:row>
      <xdr:rowOff>89647</xdr:rowOff>
    </xdr:from>
    <xdr:to>
      <xdr:col>10</xdr:col>
      <xdr:colOff>792928</xdr:colOff>
      <xdr:row>98</xdr:row>
      <xdr:rowOff>70821</xdr:rowOff>
    </xdr:to>
    <xdr:pic>
      <xdr:nvPicPr>
        <xdr:cNvPr id="15" name="22 Imagen">
          <a:extLst>
            <a:ext uri="{FF2B5EF4-FFF2-40B4-BE49-F238E27FC236}">
              <a16:creationId xmlns:a16="http://schemas.microsoft.com/office/drawing/2014/main" id="{7DE1765C-780C-44B9-BA04-38DF4E8C3842}"/>
            </a:ext>
          </a:extLst>
        </xdr:cNvPr>
        <xdr:cNvPicPr>
          <a:picLocks noChangeAspect="1"/>
        </xdr:cNvPicPr>
      </xdr:nvPicPr>
      <xdr:blipFill>
        <a:blip xmlns:r="http://schemas.openxmlformats.org/officeDocument/2006/relationships" r:embed="rId14"/>
        <a:stretch>
          <a:fillRect/>
        </a:stretch>
      </xdr:blipFill>
      <xdr:spPr>
        <a:xfrm>
          <a:off x="4857974" y="17387047"/>
          <a:ext cx="3364454" cy="2373854"/>
        </a:xfrm>
        <a:prstGeom prst="rect">
          <a:avLst/>
        </a:prstGeom>
      </xdr:spPr>
    </xdr:pic>
    <xdr:clientData/>
  </xdr:twoCellAnchor>
  <xdr:twoCellAnchor editAs="oneCell">
    <xdr:from>
      <xdr:col>2</xdr:col>
      <xdr:colOff>224117</xdr:colOff>
      <xdr:row>101</xdr:row>
      <xdr:rowOff>89647</xdr:rowOff>
    </xdr:from>
    <xdr:to>
      <xdr:col>6</xdr:col>
      <xdr:colOff>370242</xdr:colOff>
      <xdr:row>114</xdr:row>
      <xdr:rowOff>47961</xdr:rowOff>
    </xdr:to>
    <xdr:pic>
      <xdr:nvPicPr>
        <xdr:cNvPr id="16" name="23 Imagen">
          <a:extLst>
            <a:ext uri="{FF2B5EF4-FFF2-40B4-BE49-F238E27FC236}">
              <a16:creationId xmlns:a16="http://schemas.microsoft.com/office/drawing/2014/main" id="{DD9489C4-91BF-426F-9DA4-8757EFC8169A}"/>
            </a:ext>
          </a:extLst>
        </xdr:cNvPr>
        <xdr:cNvPicPr>
          <a:picLocks noChangeAspect="1"/>
        </xdr:cNvPicPr>
      </xdr:nvPicPr>
      <xdr:blipFill>
        <a:blip xmlns:r="http://schemas.openxmlformats.org/officeDocument/2006/relationships" r:embed="rId15"/>
        <a:stretch>
          <a:fillRect/>
        </a:stretch>
      </xdr:blipFill>
      <xdr:spPr>
        <a:xfrm>
          <a:off x="826097" y="20534107"/>
          <a:ext cx="3346525" cy="2350994"/>
        </a:xfrm>
        <a:prstGeom prst="rect">
          <a:avLst/>
        </a:prstGeom>
      </xdr:spPr>
    </xdr:pic>
    <xdr:clientData/>
  </xdr:twoCellAnchor>
  <xdr:twoCellAnchor editAs="oneCell">
    <xdr:from>
      <xdr:col>8</xdr:col>
      <xdr:colOff>11206</xdr:colOff>
      <xdr:row>101</xdr:row>
      <xdr:rowOff>89647</xdr:rowOff>
    </xdr:from>
    <xdr:to>
      <xdr:col>10</xdr:col>
      <xdr:colOff>815340</xdr:colOff>
      <xdr:row>114</xdr:row>
      <xdr:rowOff>70821</xdr:rowOff>
    </xdr:to>
    <xdr:pic>
      <xdr:nvPicPr>
        <xdr:cNvPr id="17" name="25 Imagen">
          <a:extLst>
            <a:ext uri="{FF2B5EF4-FFF2-40B4-BE49-F238E27FC236}">
              <a16:creationId xmlns:a16="http://schemas.microsoft.com/office/drawing/2014/main" id="{F79F0483-5FF6-4A41-A90C-F8593C1D3F44}"/>
            </a:ext>
          </a:extLst>
        </xdr:cNvPr>
        <xdr:cNvPicPr>
          <a:picLocks noChangeAspect="1"/>
        </xdr:cNvPicPr>
      </xdr:nvPicPr>
      <xdr:blipFill>
        <a:blip xmlns:r="http://schemas.openxmlformats.org/officeDocument/2006/relationships" r:embed="rId16"/>
        <a:stretch>
          <a:fillRect/>
        </a:stretch>
      </xdr:blipFill>
      <xdr:spPr>
        <a:xfrm>
          <a:off x="4888006" y="20534107"/>
          <a:ext cx="3356834" cy="2373854"/>
        </a:xfrm>
        <a:prstGeom prst="rect">
          <a:avLst/>
        </a:prstGeom>
      </xdr:spPr>
    </xdr:pic>
    <xdr:clientData/>
  </xdr:twoCellAnchor>
  <xdr:twoCellAnchor editAs="oneCell">
    <xdr:from>
      <xdr:col>2</xdr:col>
      <xdr:colOff>100852</xdr:colOff>
      <xdr:row>117</xdr:row>
      <xdr:rowOff>112059</xdr:rowOff>
    </xdr:from>
    <xdr:to>
      <xdr:col>6</xdr:col>
      <xdr:colOff>277457</xdr:colOff>
      <xdr:row>130</xdr:row>
      <xdr:rowOff>93233</xdr:rowOff>
    </xdr:to>
    <xdr:pic>
      <xdr:nvPicPr>
        <xdr:cNvPr id="18" name="7 Imagen">
          <a:extLst>
            <a:ext uri="{FF2B5EF4-FFF2-40B4-BE49-F238E27FC236}">
              <a16:creationId xmlns:a16="http://schemas.microsoft.com/office/drawing/2014/main" id="{371BDDA7-2B48-42CA-8B99-DEF0B05C639E}"/>
            </a:ext>
          </a:extLst>
        </xdr:cNvPr>
        <xdr:cNvPicPr>
          <a:picLocks noChangeAspect="1"/>
        </xdr:cNvPicPr>
      </xdr:nvPicPr>
      <xdr:blipFill>
        <a:blip xmlns:r="http://schemas.openxmlformats.org/officeDocument/2006/relationships" r:embed="rId17"/>
        <a:stretch>
          <a:fillRect/>
        </a:stretch>
      </xdr:blipFill>
      <xdr:spPr>
        <a:xfrm>
          <a:off x="702832" y="23703579"/>
          <a:ext cx="3377005" cy="2373854"/>
        </a:xfrm>
        <a:prstGeom prst="rect">
          <a:avLst/>
        </a:prstGeom>
      </xdr:spPr>
    </xdr:pic>
    <xdr:clientData/>
  </xdr:twoCellAnchor>
  <xdr:twoCellAnchor editAs="oneCell">
    <xdr:from>
      <xdr:col>8</xdr:col>
      <xdr:colOff>78441</xdr:colOff>
      <xdr:row>117</xdr:row>
      <xdr:rowOff>78441</xdr:rowOff>
    </xdr:from>
    <xdr:to>
      <xdr:col>10</xdr:col>
      <xdr:colOff>852095</xdr:colOff>
      <xdr:row>130</xdr:row>
      <xdr:rowOff>44375</xdr:rowOff>
    </xdr:to>
    <xdr:pic>
      <xdr:nvPicPr>
        <xdr:cNvPr id="19" name="9 Imagen">
          <a:extLst>
            <a:ext uri="{FF2B5EF4-FFF2-40B4-BE49-F238E27FC236}">
              <a16:creationId xmlns:a16="http://schemas.microsoft.com/office/drawing/2014/main" id="{63B039DD-7799-45AF-A89E-728BCC9714BD}"/>
            </a:ext>
          </a:extLst>
        </xdr:cNvPr>
        <xdr:cNvPicPr>
          <a:picLocks noChangeAspect="1"/>
        </xdr:cNvPicPr>
      </xdr:nvPicPr>
      <xdr:blipFill>
        <a:blip xmlns:r="http://schemas.openxmlformats.org/officeDocument/2006/relationships" r:embed="rId18"/>
        <a:stretch>
          <a:fillRect/>
        </a:stretch>
      </xdr:blipFill>
      <xdr:spPr>
        <a:xfrm>
          <a:off x="4955241" y="23669961"/>
          <a:ext cx="3326354" cy="2358614"/>
        </a:xfrm>
        <a:prstGeom prst="rect">
          <a:avLst/>
        </a:prstGeom>
      </xdr:spPr>
    </xdr:pic>
    <xdr:clientData/>
  </xdr:twoCellAnchor>
  <xdr:twoCellAnchor editAs="oneCell">
    <xdr:from>
      <xdr:col>2</xdr:col>
      <xdr:colOff>212912</xdr:colOff>
      <xdr:row>133</xdr:row>
      <xdr:rowOff>100853</xdr:rowOff>
    </xdr:from>
    <xdr:to>
      <xdr:col>6</xdr:col>
      <xdr:colOff>389517</xdr:colOff>
      <xdr:row>146</xdr:row>
      <xdr:rowOff>82027</xdr:rowOff>
    </xdr:to>
    <xdr:pic>
      <xdr:nvPicPr>
        <xdr:cNvPr id="20" name="11 Imagen">
          <a:extLst>
            <a:ext uri="{FF2B5EF4-FFF2-40B4-BE49-F238E27FC236}">
              <a16:creationId xmlns:a16="http://schemas.microsoft.com/office/drawing/2014/main" id="{84C3B2B9-540C-46F2-80F2-BDFBAEFA3F0F}"/>
            </a:ext>
          </a:extLst>
        </xdr:cNvPr>
        <xdr:cNvPicPr>
          <a:picLocks noChangeAspect="1"/>
        </xdr:cNvPicPr>
      </xdr:nvPicPr>
      <xdr:blipFill>
        <a:blip xmlns:r="http://schemas.openxmlformats.org/officeDocument/2006/relationships" r:embed="rId19"/>
        <a:stretch>
          <a:fillRect/>
        </a:stretch>
      </xdr:blipFill>
      <xdr:spPr>
        <a:xfrm>
          <a:off x="814892" y="26839433"/>
          <a:ext cx="3377005" cy="2373854"/>
        </a:xfrm>
        <a:prstGeom prst="rect">
          <a:avLst/>
        </a:prstGeom>
      </xdr:spPr>
    </xdr:pic>
    <xdr:clientData/>
  </xdr:twoCellAnchor>
  <xdr:twoCellAnchor editAs="oneCell">
    <xdr:from>
      <xdr:col>7</xdr:col>
      <xdr:colOff>347382</xdr:colOff>
      <xdr:row>133</xdr:row>
      <xdr:rowOff>67235</xdr:rowOff>
    </xdr:from>
    <xdr:to>
      <xdr:col>10</xdr:col>
      <xdr:colOff>831476</xdr:colOff>
      <xdr:row>146</xdr:row>
      <xdr:rowOff>101749</xdr:rowOff>
    </xdr:to>
    <xdr:pic>
      <xdr:nvPicPr>
        <xdr:cNvPr id="21" name="19 Imagen">
          <a:extLst>
            <a:ext uri="{FF2B5EF4-FFF2-40B4-BE49-F238E27FC236}">
              <a16:creationId xmlns:a16="http://schemas.microsoft.com/office/drawing/2014/main" id="{10FF73A9-D8B2-433E-A1BE-B296005C2618}"/>
            </a:ext>
          </a:extLst>
        </xdr:cNvPr>
        <xdr:cNvPicPr>
          <a:picLocks noChangeAspect="1"/>
        </xdr:cNvPicPr>
      </xdr:nvPicPr>
      <xdr:blipFill>
        <a:blip xmlns:r="http://schemas.openxmlformats.org/officeDocument/2006/relationships" r:embed="rId20"/>
        <a:stretch>
          <a:fillRect/>
        </a:stretch>
      </xdr:blipFill>
      <xdr:spPr>
        <a:xfrm>
          <a:off x="4835562" y="26805815"/>
          <a:ext cx="3425414" cy="2427194"/>
        </a:xfrm>
        <a:prstGeom prst="rect">
          <a:avLst/>
        </a:prstGeom>
      </xdr:spPr>
    </xdr:pic>
    <xdr:clientData/>
  </xdr:twoCellAnchor>
  <xdr:twoCellAnchor editAs="oneCell">
    <xdr:from>
      <xdr:col>2</xdr:col>
      <xdr:colOff>190499</xdr:colOff>
      <xdr:row>149</xdr:row>
      <xdr:rowOff>78441</xdr:rowOff>
    </xdr:from>
    <xdr:to>
      <xdr:col>6</xdr:col>
      <xdr:colOff>367104</xdr:colOff>
      <xdr:row>162</xdr:row>
      <xdr:rowOff>59615</xdr:rowOff>
    </xdr:to>
    <xdr:pic>
      <xdr:nvPicPr>
        <xdr:cNvPr id="22" name="21 Imagen">
          <a:extLst>
            <a:ext uri="{FF2B5EF4-FFF2-40B4-BE49-F238E27FC236}">
              <a16:creationId xmlns:a16="http://schemas.microsoft.com/office/drawing/2014/main" id="{0C77B476-C3A8-4A9D-86E5-D1E892A6A3A1}"/>
            </a:ext>
          </a:extLst>
        </xdr:cNvPr>
        <xdr:cNvPicPr>
          <a:picLocks noChangeAspect="1"/>
        </xdr:cNvPicPr>
      </xdr:nvPicPr>
      <xdr:blipFill>
        <a:blip xmlns:r="http://schemas.openxmlformats.org/officeDocument/2006/relationships" r:embed="rId21"/>
        <a:stretch>
          <a:fillRect/>
        </a:stretch>
      </xdr:blipFill>
      <xdr:spPr>
        <a:xfrm>
          <a:off x="792479" y="29964081"/>
          <a:ext cx="3377005" cy="2373854"/>
        </a:xfrm>
        <a:prstGeom prst="rect">
          <a:avLst/>
        </a:prstGeom>
      </xdr:spPr>
    </xdr:pic>
    <xdr:clientData/>
  </xdr:twoCellAnchor>
  <xdr:twoCellAnchor editAs="oneCell">
    <xdr:from>
      <xdr:col>8</xdr:col>
      <xdr:colOff>11206</xdr:colOff>
      <xdr:row>149</xdr:row>
      <xdr:rowOff>89647</xdr:rowOff>
    </xdr:from>
    <xdr:to>
      <xdr:col>10</xdr:col>
      <xdr:colOff>815340</xdr:colOff>
      <xdr:row>162</xdr:row>
      <xdr:rowOff>70821</xdr:rowOff>
    </xdr:to>
    <xdr:pic>
      <xdr:nvPicPr>
        <xdr:cNvPr id="23" name="24 Imagen">
          <a:extLst>
            <a:ext uri="{FF2B5EF4-FFF2-40B4-BE49-F238E27FC236}">
              <a16:creationId xmlns:a16="http://schemas.microsoft.com/office/drawing/2014/main" id="{B865BEF6-D86C-463A-97DE-E33BC2D70255}"/>
            </a:ext>
          </a:extLst>
        </xdr:cNvPr>
        <xdr:cNvPicPr>
          <a:picLocks noChangeAspect="1"/>
        </xdr:cNvPicPr>
      </xdr:nvPicPr>
      <xdr:blipFill>
        <a:blip xmlns:r="http://schemas.openxmlformats.org/officeDocument/2006/relationships" r:embed="rId22"/>
        <a:stretch>
          <a:fillRect/>
        </a:stretch>
      </xdr:blipFill>
      <xdr:spPr>
        <a:xfrm>
          <a:off x="4888006" y="29975287"/>
          <a:ext cx="3356834" cy="2373854"/>
        </a:xfrm>
        <a:prstGeom prst="rect">
          <a:avLst/>
        </a:prstGeom>
      </xdr:spPr>
    </xdr:pic>
    <xdr:clientData/>
  </xdr:twoCellAnchor>
  <xdr:twoCellAnchor editAs="oneCell">
    <xdr:from>
      <xdr:col>2</xdr:col>
      <xdr:colOff>89647</xdr:colOff>
      <xdr:row>165</xdr:row>
      <xdr:rowOff>89647</xdr:rowOff>
    </xdr:from>
    <xdr:to>
      <xdr:col>6</xdr:col>
      <xdr:colOff>266252</xdr:colOff>
      <xdr:row>178</xdr:row>
      <xdr:rowOff>70821</xdr:rowOff>
    </xdr:to>
    <xdr:pic>
      <xdr:nvPicPr>
        <xdr:cNvPr id="24" name="26 Imagen">
          <a:extLst>
            <a:ext uri="{FF2B5EF4-FFF2-40B4-BE49-F238E27FC236}">
              <a16:creationId xmlns:a16="http://schemas.microsoft.com/office/drawing/2014/main" id="{E355AAFB-E87B-4792-8B52-ADBFFB3D2B1F}"/>
            </a:ext>
          </a:extLst>
        </xdr:cNvPr>
        <xdr:cNvPicPr>
          <a:picLocks noChangeAspect="1"/>
        </xdr:cNvPicPr>
      </xdr:nvPicPr>
      <xdr:blipFill>
        <a:blip xmlns:r="http://schemas.openxmlformats.org/officeDocument/2006/relationships" r:embed="rId23"/>
        <a:stretch>
          <a:fillRect/>
        </a:stretch>
      </xdr:blipFill>
      <xdr:spPr>
        <a:xfrm>
          <a:off x="691627" y="33122347"/>
          <a:ext cx="3377005" cy="2373854"/>
        </a:xfrm>
        <a:prstGeom prst="rect">
          <a:avLst/>
        </a:prstGeom>
      </xdr:spPr>
    </xdr:pic>
    <xdr:clientData/>
  </xdr:twoCellAnchor>
  <xdr:twoCellAnchor editAs="oneCell">
    <xdr:from>
      <xdr:col>7</xdr:col>
      <xdr:colOff>358589</xdr:colOff>
      <xdr:row>165</xdr:row>
      <xdr:rowOff>78441</xdr:rowOff>
    </xdr:from>
    <xdr:to>
      <xdr:col>10</xdr:col>
      <xdr:colOff>842683</xdr:colOff>
      <xdr:row>178</xdr:row>
      <xdr:rowOff>105335</xdr:rowOff>
    </xdr:to>
    <xdr:pic>
      <xdr:nvPicPr>
        <xdr:cNvPr id="25" name="29 Imagen">
          <a:extLst>
            <a:ext uri="{FF2B5EF4-FFF2-40B4-BE49-F238E27FC236}">
              <a16:creationId xmlns:a16="http://schemas.microsoft.com/office/drawing/2014/main" id="{5C280CA0-F775-49AF-92AC-176E8C064C2E}"/>
            </a:ext>
          </a:extLst>
        </xdr:cNvPr>
        <xdr:cNvPicPr>
          <a:picLocks noChangeAspect="1"/>
        </xdr:cNvPicPr>
      </xdr:nvPicPr>
      <xdr:blipFill>
        <a:blip xmlns:r="http://schemas.openxmlformats.org/officeDocument/2006/relationships" r:embed="rId24"/>
        <a:stretch>
          <a:fillRect/>
        </a:stretch>
      </xdr:blipFill>
      <xdr:spPr>
        <a:xfrm>
          <a:off x="4846769" y="33111141"/>
          <a:ext cx="3425414" cy="241957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8560AF20-90D1-4C44-9144-A3BED1CC093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128D4CF3-2A44-42D8-8328-81FAA274D9F3}"/>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twoCellAnchor editAs="oneCell">
    <xdr:from>
      <xdr:col>0</xdr:col>
      <xdr:colOff>0</xdr:colOff>
      <xdr:row>309</xdr:row>
      <xdr:rowOff>0</xdr:rowOff>
    </xdr:from>
    <xdr:to>
      <xdr:col>2</xdr:col>
      <xdr:colOff>693420</xdr:colOff>
      <xdr:row>309</xdr:row>
      <xdr:rowOff>0</xdr:rowOff>
    </xdr:to>
    <xdr:pic>
      <xdr:nvPicPr>
        <xdr:cNvPr id="4" name="Imagen 3">
          <a:extLst>
            <a:ext uri="{FF2B5EF4-FFF2-40B4-BE49-F238E27FC236}">
              <a16:creationId xmlns:a16="http://schemas.microsoft.com/office/drawing/2014/main" id="{45599B66-B413-4269-BD27-E4B8B1338A20}"/>
            </a:ext>
          </a:extLst>
        </xdr:cNvPr>
        <xdr:cNvPicPr>
          <a:picLocks noChangeAspect="1"/>
        </xdr:cNvPicPr>
      </xdr:nvPicPr>
      <xdr:blipFill>
        <a:blip xmlns:r="http://schemas.openxmlformats.org/officeDocument/2006/relationships" r:embed="rId3"/>
        <a:stretch>
          <a:fillRect/>
        </a:stretch>
      </xdr:blipFill>
      <xdr:spPr>
        <a:xfrm>
          <a:off x="0" y="33924240"/>
          <a:ext cx="2278380" cy="0"/>
        </a:xfrm>
        <a:prstGeom prst="rect">
          <a:avLst/>
        </a:prstGeom>
      </xdr:spPr>
    </xdr:pic>
    <xdr:clientData/>
  </xdr:twoCellAnchor>
  <xdr:twoCellAnchor editAs="oneCell">
    <xdr:from>
      <xdr:col>0</xdr:col>
      <xdr:colOff>152400</xdr:colOff>
      <xdr:row>341</xdr:row>
      <xdr:rowOff>152400</xdr:rowOff>
    </xdr:from>
    <xdr:to>
      <xdr:col>3</xdr:col>
      <xdr:colOff>83820</xdr:colOff>
      <xdr:row>341</xdr:row>
      <xdr:rowOff>152400</xdr:rowOff>
    </xdr:to>
    <xdr:pic>
      <xdr:nvPicPr>
        <xdr:cNvPr id="5" name="Imagen 4">
          <a:extLst>
            <a:ext uri="{FF2B5EF4-FFF2-40B4-BE49-F238E27FC236}">
              <a16:creationId xmlns:a16="http://schemas.microsoft.com/office/drawing/2014/main" id="{149B4CE5-73EC-4686-849E-0DC90732A0CB}"/>
            </a:ext>
          </a:extLst>
        </xdr:cNvPr>
        <xdr:cNvPicPr>
          <a:picLocks noChangeAspect="1"/>
        </xdr:cNvPicPr>
      </xdr:nvPicPr>
      <xdr:blipFill>
        <a:blip xmlns:r="http://schemas.openxmlformats.org/officeDocument/2006/relationships" r:embed="rId3"/>
        <a:stretch>
          <a:fillRect/>
        </a:stretch>
      </xdr:blipFill>
      <xdr:spPr>
        <a:xfrm>
          <a:off x="152400" y="37017960"/>
          <a:ext cx="2308860" cy="0"/>
        </a:xfrm>
        <a:prstGeom prst="rect">
          <a:avLst/>
        </a:prstGeom>
      </xdr:spPr>
    </xdr:pic>
    <xdr:clientData/>
  </xdr:twoCellAnchor>
  <xdr:twoCellAnchor editAs="oneCell">
    <xdr:from>
      <xdr:col>0</xdr:col>
      <xdr:colOff>433917</xdr:colOff>
      <xdr:row>229</xdr:row>
      <xdr:rowOff>84667</xdr:rowOff>
    </xdr:from>
    <xdr:to>
      <xdr:col>4</xdr:col>
      <xdr:colOff>746337</xdr:colOff>
      <xdr:row>242</xdr:row>
      <xdr:rowOff>130387</xdr:rowOff>
    </xdr:to>
    <xdr:pic>
      <xdr:nvPicPr>
        <xdr:cNvPr id="6" name="Imagen 5">
          <a:extLst>
            <a:ext uri="{FF2B5EF4-FFF2-40B4-BE49-F238E27FC236}">
              <a16:creationId xmlns:a16="http://schemas.microsoft.com/office/drawing/2014/main" id="{164B35F1-D847-4332-BB53-09AE6CB869CB}"/>
            </a:ext>
          </a:extLst>
        </xdr:cNvPr>
        <xdr:cNvPicPr>
          <a:picLocks noChangeAspect="1"/>
        </xdr:cNvPicPr>
      </xdr:nvPicPr>
      <xdr:blipFill>
        <a:blip xmlns:r="http://schemas.openxmlformats.org/officeDocument/2006/relationships" r:embed="rId4"/>
        <a:stretch>
          <a:fillRect/>
        </a:stretch>
      </xdr:blipFill>
      <xdr:spPr>
        <a:xfrm>
          <a:off x="433917" y="28019587"/>
          <a:ext cx="3482340" cy="2522220"/>
        </a:xfrm>
        <a:prstGeom prst="rect">
          <a:avLst/>
        </a:prstGeom>
      </xdr:spPr>
    </xdr:pic>
    <xdr:clientData/>
  </xdr:twoCellAnchor>
  <xdr:twoCellAnchor editAs="oneCell">
    <xdr:from>
      <xdr:col>6</xdr:col>
      <xdr:colOff>391584</xdr:colOff>
      <xdr:row>229</xdr:row>
      <xdr:rowOff>74083</xdr:rowOff>
    </xdr:from>
    <xdr:to>
      <xdr:col>10</xdr:col>
      <xdr:colOff>124884</xdr:colOff>
      <xdr:row>242</xdr:row>
      <xdr:rowOff>112183</xdr:rowOff>
    </xdr:to>
    <xdr:pic>
      <xdr:nvPicPr>
        <xdr:cNvPr id="7" name="Imagen 6">
          <a:extLst>
            <a:ext uri="{FF2B5EF4-FFF2-40B4-BE49-F238E27FC236}">
              <a16:creationId xmlns:a16="http://schemas.microsoft.com/office/drawing/2014/main" id="{FF220134-EE2A-40DE-85D8-750AB73F4AF8}"/>
            </a:ext>
          </a:extLst>
        </xdr:cNvPr>
        <xdr:cNvPicPr>
          <a:picLocks noChangeAspect="1"/>
        </xdr:cNvPicPr>
      </xdr:nvPicPr>
      <xdr:blipFill>
        <a:blip xmlns:r="http://schemas.openxmlformats.org/officeDocument/2006/relationships" r:embed="rId5"/>
        <a:stretch>
          <a:fillRect/>
        </a:stretch>
      </xdr:blipFill>
      <xdr:spPr>
        <a:xfrm>
          <a:off x="4994064" y="28009003"/>
          <a:ext cx="3482340" cy="2514600"/>
        </a:xfrm>
        <a:prstGeom prst="rect">
          <a:avLst/>
        </a:prstGeom>
      </xdr:spPr>
    </xdr:pic>
    <xdr:clientData/>
  </xdr:twoCellAnchor>
  <xdr:twoCellAnchor editAs="oneCell">
    <xdr:from>
      <xdr:col>0</xdr:col>
      <xdr:colOff>328083</xdr:colOff>
      <xdr:row>389</xdr:row>
      <xdr:rowOff>84667</xdr:rowOff>
    </xdr:from>
    <xdr:to>
      <xdr:col>4</xdr:col>
      <xdr:colOff>650296</xdr:colOff>
      <xdr:row>402</xdr:row>
      <xdr:rowOff>128167</xdr:rowOff>
    </xdr:to>
    <xdr:pic>
      <xdr:nvPicPr>
        <xdr:cNvPr id="8" name="Imagen 7">
          <a:extLst>
            <a:ext uri="{FF2B5EF4-FFF2-40B4-BE49-F238E27FC236}">
              <a16:creationId xmlns:a16="http://schemas.microsoft.com/office/drawing/2014/main" id="{64873D91-9186-40CF-8CFA-B31DC1061F57}"/>
            </a:ext>
          </a:extLst>
        </xdr:cNvPr>
        <xdr:cNvPicPr>
          <a:picLocks noChangeAspect="1"/>
        </xdr:cNvPicPr>
      </xdr:nvPicPr>
      <xdr:blipFill>
        <a:blip xmlns:r="http://schemas.openxmlformats.org/officeDocument/2006/relationships" r:embed="rId6"/>
        <a:stretch>
          <a:fillRect/>
        </a:stretch>
      </xdr:blipFill>
      <xdr:spPr>
        <a:xfrm>
          <a:off x="328083" y="46040887"/>
          <a:ext cx="3492133" cy="2420940"/>
        </a:xfrm>
        <a:prstGeom prst="rect">
          <a:avLst/>
        </a:prstGeom>
      </xdr:spPr>
    </xdr:pic>
    <xdr:clientData/>
  </xdr:twoCellAnchor>
  <xdr:twoCellAnchor editAs="oneCell">
    <xdr:from>
      <xdr:col>6</xdr:col>
      <xdr:colOff>306917</xdr:colOff>
      <xdr:row>389</xdr:row>
      <xdr:rowOff>74084</xdr:rowOff>
    </xdr:from>
    <xdr:to>
      <xdr:col>10</xdr:col>
      <xdr:colOff>40217</xdr:colOff>
      <xdr:row>402</xdr:row>
      <xdr:rowOff>112184</xdr:rowOff>
    </xdr:to>
    <xdr:pic>
      <xdr:nvPicPr>
        <xdr:cNvPr id="9" name="Imagen 8">
          <a:extLst>
            <a:ext uri="{FF2B5EF4-FFF2-40B4-BE49-F238E27FC236}">
              <a16:creationId xmlns:a16="http://schemas.microsoft.com/office/drawing/2014/main" id="{D6BBED8C-7AC8-4101-8979-E90B6AC91FBE}"/>
            </a:ext>
          </a:extLst>
        </xdr:cNvPr>
        <xdr:cNvPicPr>
          <a:picLocks noChangeAspect="1"/>
        </xdr:cNvPicPr>
      </xdr:nvPicPr>
      <xdr:blipFill>
        <a:blip xmlns:r="http://schemas.openxmlformats.org/officeDocument/2006/relationships" r:embed="rId7"/>
        <a:stretch>
          <a:fillRect/>
        </a:stretch>
      </xdr:blipFill>
      <xdr:spPr>
        <a:xfrm>
          <a:off x="4909397" y="46030304"/>
          <a:ext cx="3482340" cy="2415540"/>
        </a:xfrm>
        <a:prstGeom prst="rect">
          <a:avLst/>
        </a:prstGeom>
      </xdr:spPr>
    </xdr:pic>
    <xdr:clientData/>
  </xdr:twoCellAnchor>
  <xdr:twoCellAnchor editAs="oneCell">
    <xdr:from>
      <xdr:col>0</xdr:col>
      <xdr:colOff>359834</xdr:colOff>
      <xdr:row>101</xdr:row>
      <xdr:rowOff>52917</xdr:rowOff>
    </xdr:from>
    <xdr:to>
      <xdr:col>4</xdr:col>
      <xdr:colOff>672254</xdr:colOff>
      <xdr:row>114</xdr:row>
      <xdr:rowOff>91017</xdr:rowOff>
    </xdr:to>
    <xdr:pic>
      <xdr:nvPicPr>
        <xdr:cNvPr id="10" name="Imagen 9">
          <a:extLst>
            <a:ext uri="{FF2B5EF4-FFF2-40B4-BE49-F238E27FC236}">
              <a16:creationId xmlns:a16="http://schemas.microsoft.com/office/drawing/2014/main" id="{FC0295E2-8E13-4AAC-9560-7995AA0147C5}"/>
            </a:ext>
          </a:extLst>
        </xdr:cNvPr>
        <xdr:cNvPicPr>
          <a:picLocks noChangeAspect="1"/>
        </xdr:cNvPicPr>
      </xdr:nvPicPr>
      <xdr:blipFill>
        <a:blip xmlns:r="http://schemas.openxmlformats.org/officeDocument/2006/relationships" r:embed="rId8"/>
        <a:stretch>
          <a:fillRect/>
        </a:stretch>
      </xdr:blipFill>
      <xdr:spPr>
        <a:xfrm>
          <a:off x="359834" y="7291917"/>
          <a:ext cx="3482340" cy="2415540"/>
        </a:xfrm>
        <a:prstGeom prst="rect">
          <a:avLst/>
        </a:prstGeom>
      </xdr:spPr>
    </xdr:pic>
    <xdr:clientData/>
  </xdr:twoCellAnchor>
  <xdr:twoCellAnchor editAs="oneCell">
    <xdr:from>
      <xdr:col>6</xdr:col>
      <xdr:colOff>444500</xdr:colOff>
      <xdr:row>101</xdr:row>
      <xdr:rowOff>74084</xdr:rowOff>
    </xdr:from>
    <xdr:to>
      <xdr:col>10</xdr:col>
      <xdr:colOff>185420</xdr:colOff>
      <xdr:row>114</xdr:row>
      <xdr:rowOff>112184</xdr:rowOff>
    </xdr:to>
    <xdr:pic>
      <xdr:nvPicPr>
        <xdr:cNvPr id="11" name="Imagen 10">
          <a:extLst>
            <a:ext uri="{FF2B5EF4-FFF2-40B4-BE49-F238E27FC236}">
              <a16:creationId xmlns:a16="http://schemas.microsoft.com/office/drawing/2014/main" id="{AE0F5E28-0603-4E5D-906E-A8D6E3F17EB5}"/>
            </a:ext>
          </a:extLst>
        </xdr:cNvPr>
        <xdr:cNvPicPr>
          <a:picLocks noChangeAspect="1"/>
        </xdr:cNvPicPr>
      </xdr:nvPicPr>
      <xdr:blipFill>
        <a:blip xmlns:r="http://schemas.openxmlformats.org/officeDocument/2006/relationships" r:embed="rId9"/>
        <a:stretch>
          <a:fillRect/>
        </a:stretch>
      </xdr:blipFill>
      <xdr:spPr>
        <a:xfrm>
          <a:off x="5046980" y="7313084"/>
          <a:ext cx="3489960" cy="2415540"/>
        </a:xfrm>
        <a:prstGeom prst="rect">
          <a:avLst/>
        </a:prstGeom>
      </xdr:spPr>
    </xdr:pic>
    <xdr:clientData/>
  </xdr:twoCellAnchor>
  <xdr:twoCellAnchor editAs="oneCell">
    <xdr:from>
      <xdr:col>0</xdr:col>
      <xdr:colOff>370417</xdr:colOff>
      <xdr:row>117</xdr:row>
      <xdr:rowOff>84667</xdr:rowOff>
    </xdr:from>
    <xdr:to>
      <xdr:col>4</xdr:col>
      <xdr:colOff>682417</xdr:colOff>
      <xdr:row>130</xdr:row>
      <xdr:rowOff>128167</xdr:rowOff>
    </xdr:to>
    <xdr:pic>
      <xdr:nvPicPr>
        <xdr:cNvPr id="12" name="Imagen 11">
          <a:extLst>
            <a:ext uri="{FF2B5EF4-FFF2-40B4-BE49-F238E27FC236}">
              <a16:creationId xmlns:a16="http://schemas.microsoft.com/office/drawing/2014/main" id="{07E5F075-DFE1-4A39-B625-25D3F5CFD5B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70417" y="10264987"/>
          <a:ext cx="3481920" cy="2420940"/>
        </a:xfrm>
        <a:prstGeom prst="rect">
          <a:avLst/>
        </a:prstGeom>
      </xdr:spPr>
    </xdr:pic>
    <xdr:clientData/>
  </xdr:twoCellAnchor>
  <xdr:twoCellAnchor editAs="oneCell">
    <xdr:from>
      <xdr:col>6</xdr:col>
      <xdr:colOff>444500</xdr:colOff>
      <xdr:row>117</xdr:row>
      <xdr:rowOff>84667</xdr:rowOff>
    </xdr:from>
    <xdr:to>
      <xdr:col>10</xdr:col>
      <xdr:colOff>185420</xdr:colOff>
      <xdr:row>130</xdr:row>
      <xdr:rowOff>130387</xdr:rowOff>
    </xdr:to>
    <xdr:pic>
      <xdr:nvPicPr>
        <xdr:cNvPr id="13" name="Imagen 12">
          <a:extLst>
            <a:ext uri="{FF2B5EF4-FFF2-40B4-BE49-F238E27FC236}">
              <a16:creationId xmlns:a16="http://schemas.microsoft.com/office/drawing/2014/main" id="{F63024A4-0C1F-4199-8633-BE35E4EE5444}"/>
            </a:ext>
          </a:extLst>
        </xdr:cNvPr>
        <xdr:cNvPicPr>
          <a:picLocks noChangeAspect="1"/>
        </xdr:cNvPicPr>
      </xdr:nvPicPr>
      <xdr:blipFill>
        <a:blip xmlns:r="http://schemas.openxmlformats.org/officeDocument/2006/relationships" r:embed="rId11"/>
        <a:stretch>
          <a:fillRect/>
        </a:stretch>
      </xdr:blipFill>
      <xdr:spPr>
        <a:xfrm>
          <a:off x="5046980" y="10264987"/>
          <a:ext cx="3489960" cy="2423160"/>
        </a:xfrm>
        <a:prstGeom prst="rect">
          <a:avLst/>
        </a:prstGeom>
      </xdr:spPr>
    </xdr:pic>
    <xdr:clientData/>
  </xdr:twoCellAnchor>
  <xdr:twoCellAnchor editAs="oneCell">
    <xdr:from>
      <xdr:col>0</xdr:col>
      <xdr:colOff>317500</xdr:colOff>
      <xdr:row>405</xdr:row>
      <xdr:rowOff>74084</xdr:rowOff>
    </xdr:from>
    <xdr:to>
      <xdr:col>4</xdr:col>
      <xdr:colOff>622300</xdr:colOff>
      <xdr:row>418</xdr:row>
      <xdr:rowOff>112184</xdr:rowOff>
    </xdr:to>
    <xdr:pic>
      <xdr:nvPicPr>
        <xdr:cNvPr id="14" name="Imagen 13">
          <a:extLst>
            <a:ext uri="{FF2B5EF4-FFF2-40B4-BE49-F238E27FC236}">
              <a16:creationId xmlns:a16="http://schemas.microsoft.com/office/drawing/2014/main" id="{2B188A56-84A2-4BBC-A913-4AF83E917F31}"/>
            </a:ext>
          </a:extLst>
        </xdr:cNvPr>
        <xdr:cNvPicPr>
          <a:picLocks noChangeAspect="1"/>
        </xdr:cNvPicPr>
      </xdr:nvPicPr>
      <xdr:blipFill>
        <a:blip xmlns:r="http://schemas.openxmlformats.org/officeDocument/2006/relationships" r:embed="rId12"/>
        <a:stretch>
          <a:fillRect/>
        </a:stretch>
      </xdr:blipFill>
      <xdr:spPr>
        <a:xfrm>
          <a:off x="317500" y="48971624"/>
          <a:ext cx="3474720" cy="2415540"/>
        </a:xfrm>
        <a:prstGeom prst="rect">
          <a:avLst/>
        </a:prstGeom>
      </xdr:spPr>
    </xdr:pic>
    <xdr:clientData/>
  </xdr:twoCellAnchor>
  <xdr:twoCellAnchor editAs="oneCell">
    <xdr:from>
      <xdr:col>6</xdr:col>
      <xdr:colOff>306916</xdr:colOff>
      <xdr:row>405</xdr:row>
      <xdr:rowOff>63500</xdr:rowOff>
    </xdr:from>
    <xdr:to>
      <xdr:col>10</xdr:col>
      <xdr:colOff>40216</xdr:colOff>
      <xdr:row>418</xdr:row>
      <xdr:rowOff>101600</xdr:rowOff>
    </xdr:to>
    <xdr:pic>
      <xdr:nvPicPr>
        <xdr:cNvPr id="15" name="Imagen 14">
          <a:extLst>
            <a:ext uri="{FF2B5EF4-FFF2-40B4-BE49-F238E27FC236}">
              <a16:creationId xmlns:a16="http://schemas.microsoft.com/office/drawing/2014/main" id="{75350990-03EB-4526-A058-FE7420EF0A84}"/>
            </a:ext>
          </a:extLst>
        </xdr:cNvPr>
        <xdr:cNvPicPr>
          <a:picLocks noChangeAspect="1"/>
        </xdr:cNvPicPr>
      </xdr:nvPicPr>
      <xdr:blipFill>
        <a:blip xmlns:r="http://schemas.openxmlformats.org/officeDocument/2006/relationships" r:embed="rId13"/>
        <a:stretch>
          <a:fillRect/>
        </a:stretch>
      </xdr:blipFill>
      <xdr:spPr>
        <a:xfrm>
          <a:off x="4909396" y="48961040"/>
          <a:ext cx="3482340" cy="2415540"/>
        </a:xfrm>
        <a:prstGeom prst="rect">
          <a:avLst/>
        </a:prstGeom>
      </xdr:spPr>
    </xdr:pic>
    <xdr:clientData/>
  </xdr:twoCellAnchor>
  <xdr:twoCellAnchor editAs="oneCell">
    <xdr:from>
      <xdr:col>0</xdr:col>
      <xdr:colOff>486833</xdr:colOff>
      <xdr:row>69</xdr:row>
      <xdr:rowOff>52917</xdr:rowOff>
    </xdr:from>
    <xdr:to>
      <xdr:col>4</xdr:col>
      <xdr:colOff>798833</xdr:colOff>
      <xdr:row>82</xdr:row>
      <xdr:rowOff>96417</xdr:rowOff>
    </xdr:to>
    <xdr:pic>
      <xdr:nvPicPr>
        <xdr:cNvPr id="16" name="Imagen 15">
          <a:extLst>
            <a:ext uri="{FF2B5EF4-FFF2-40B4-BE49-F238E27FC236}">
              <a16:creationId xmlns:a16="http://schemas.microsoft.com/office/drawing/2014/main" id="{6B0E79FC-4AE7-42FD-A7A0-04AABC4D5F7D}"/>
            </a:ext>
          </a:extLst>
        </xdr:cNvPr>
        <xdr:cNvPicPr>
          <a:picLocks noChangeAspect="1"/>
        </xdr:cNvPicPr>
      </xdr:nvPicPr>
      <xdr:blipFill>
        <a:blip xmlns:r="http://schemas.openxmlformats.org/officeDocument/2006/relationships" r:embed="rId14"/>
        <a:stretch>
          <a:fillRect/>
        </a:stretch>
      </xdr:blipFill>
      <xdr:spPr>
        <a:xfrm>
          <a:off x="486833" y="1409277"/>
          <a:ext cx="3481920" cy="2420940"/>
        </a:xfrm>
        <a:prstGeom prst="rect">
          <a:avLst/>
        </a:prstGeom>
      </xdr:spPr>
    </xdr:pic>
    <xdr:clientData/>
  </xdr:twoCellAnchor>
  <xdr:twoCellAnchor editAs="oneCell">
    <xdr:from>
      <xdr:col>6</xdr:col>
      <xdr:colOff>529167</xdr:colOff>
      <xdr:row>69</xdr:row>
      <xdr:rowOff>63500</xdr:rowOff>
    </xdr:from>
    <xdr:to>
      <xdr:col>10</xdr:col>
      <xdr:colOff>269667</xdr:colOff>
      <xdr:row>82</xdr:row>
      <xdr:rowOff>107000</xdr:rowOff>
    </xdr:to>
    <xdr:pic>
      <xdr:nvPicPr>
        <xdr:cNvPr id="17" name="Imagen 16">
          <a:extLst>
            <a:ext uri="{FF2B5EF4-FFF2-40B4-BE49-F238E27FC236}">
              <a16:creationId xmlns:a16="http://schemas.microsoft.com/office/drawing/2014/main" id="{4854F371-0313-41F7-BB2B-E80B225ABEEC}"/>
            </a:ext>
          </a:extLst>
        </xdr:cNvPr>
        <xdr:cNvPicPr>
          <a:picLocks noChangeAspect="1"/>
        </xdr:cNvPicPr>
      </xdr:nvPicPr>
      <xdr:blipFill>
        <a:blip xmlns:r="http://schemas.openxmlformats.org/officeDocument/2006/relationships" r:embed="rId15"/>
        <a:stretch>
          <a:fillRect/>
        </a:stretch>
      </xdr:blipFill>
      <xdr:spPr>
        <a:xfrm>
          <a:off x="5131647" y="1419860"/>
          <a:ext cx="3489540" cy="2420940"/>
        </a:xfrm>
        <a:prstGeom prst="rect">
          <a:avLst/>
        </a:prstGeom>
      </xdr:spPr>
    </xdr:pic>
    <xdr:clientData/>
  </xdr:twoCellAnchor>
  <xdr:twoCellAnchor editAs="oneCell">
    <xdr:from>
      <xdr:col>0</xdr:col>
      <xdr:colOff>465667</xdr:colOff>
      <xdr:row>85</xdr:row>
      <xdr:rowOff>84667</xdr:rowOff>
    </xdr:from>
    <xdr:to>
      <xdr:col>4</xdr:col>
      <xdr:colOff>772466</xdr:colOff>
      <xdr:row>98</xdr:row>
      <xdr:rowOff>128167</xdr:rowOff>
    </xdr:to>
    <xdr:pic>
      <xdr:nvPicPr>
        <xdr:cNvPr id="18" name="Imagen 17">
          <a:extLst>
            <a:ext uri="{FF2B5EF4-FFF2-40B4-BE49-F238E27FC236}">
              <a16:creationId xmlns:a16="http://schemas.microsoft.com/office/drawing/2014/main" id="{7D645FB8-0455-42B5-A626-F63DE5509B8C}"/>
            </a:ext>
          </a:extLst>
        </xdr:cNvPr>
        <xdr:cNvPicPr>
          <a:picLocks noChangeAspect="1"/>
        </xdr:cNvPicPr>
      </xdr:nvPicPr>
      <xdr:blipFill>
        <a:blip xmlns:r="http://schemas.openxmlformats.org/officeDocument/2006/relationships" r:embed="rId16"/>
        <a:stretch>
          <a:fillRect/>
        </a:stretch>
      </xdr:blipFill>
      <xdr:spPr>
        <a:xfrm>
          <a:off x="465667" y="4382347"/>
          <a:ext cx="3476719" cy="2420940"/>
        </a:xfrm>
        <a:prstGeom prst="rect">
          <a:avLst/>
        </a:prstGeom>
      </xdr:spPr>
    </xdr:pic>
    <xdr:clientData/>
  </xdr:twoCellAnchor>
  <xdr:twoCellAnchor editAs="oneCell">
    <xdr:from>
      <xdr:col>6</xdr:col>
      <xdr:colOff>455083</xdr:colOff>
      <xdr:row>85</xdr:row>
      <xdr:rowOff>63500</xdr:rowOff>
    </xdr:from>
    <xdr:to>
      <xdr:col>10</xdr:col>
      <xdr:colOff>196003</xdr:colOff>
      <xdr:row>98</xdr:row>
      <xdr:rowOff>101600</xdr:rowOff>
    </xdr:to>
    <xdr:pic>
      <xdr:nvPicPr>
        <xdr:cNvPr id="19" name="Imagen 18">
          <a:extLst>
            <a:ext uri="{FF2B5EF4-FFF2-40B4-BE49-F238E27FC236}">
              <a16:creationId xmlns:a16="http://schemas.microsoft.com/office/drawing/2014/main" id="{C2BBABAE-6DF9-44FD-971C-CE36D539BF24}"/>
            </a:ext>
          </a:extLst>
        </xdr:cNvPr>
        <xdr:cNvPicPr>
          <a:picLocks noChangeAspect="1"/>
        </xdr:cNvPicPr>
      </xdr:nvPicPr>
      <xdr:blipFill>
        <a:blip xmlns:r="http://schemas.openxmlformats.org/officeDocument/2006/relationships" r:embed="rId17"/>
        <a:stretch>
          <a:fillRect/>
        </a:stretch>
      </xdr:blipFill>
      <xdr:spPr>
        <a:xfrm>
          <a:off x="5057563" y="4361180"/>
          <a:ext cx="3489960" cy="2415540"/>
        </a:xfrm>
        <a:prstGeom prst="rect">
          <a:avLst/>
        </a:prstGeom>
      </xdr:spPr>
    </xdr:pic>
    <xdr:clientData/>
  </xdr:twoCellAnchor>
  <xdr:twoCellAnchor editAs="oneCell">
    <xdr:from>
      <xdr:col>0</xdr:col>
      <xdr:colOff>402167</xdr:colOff>
      <xdr:row>133</xdr:row>
      <xdr:rowOff>63500</xdr:rowOff>
    </xdr:from>
    <xdr:to>
      <xdr:col>4</xdr:col>
      <xdr:colOff>691727</xdr:colOff>
      <xdr:row>146</xdr:row>
      <xdr:rowOff>93980</xdr:rowOff>
    </xdr:to>
    <xdr:pic>
      <xdr:nvPicPr>
        <xdr:cNvPr id="20" name="Imagen 19">
          <a:extLst>
            <a:ext uri="{FF2B5EF4-FFF2-40B4-BE49-F238E27FC236}">
              <a16:creationId xmlns:a16="http://schemas.microsoft.com/office/drawing/2014/main" id="{D93AA57E-334E-483D-A840-294349C3C19A}"/>
            </a:ext>
          </a:extLst>
        </xdr:cNvPr>
        <xdr:cNvPicPr>
          <a:picLocks noChangeAspect="1"/>
        </xdr:cNvPicPr>
      </xdr:nvPicPr>
      <xdr:blipFill>
        <a:blip xmlns:r="http://schemas.openxmlformats.org/officeDocument/2006/relationships" r:embed="rId18"/>
        <a:stretch>
          <a:fillRect/>
        </a:stretch>
      </xdr:blipFill>
      <xdr:spPr>
        <a:xfrm>
          <a:off x="402167" y="13185140"/>
          <a:ext cx="3459480" cy="2407920"/>
        </a:xfrm>
        <a:prstGeom prst="rect">
          <a:avLst/>
        </a:prstGeom>
      </xdr:spPr>
    </xdr:pic>
    <xdr:clientData/>
  </xdr:twoCellAnchor>
  <xdr:twoCellAnchor editAs="oneCell">
    <xdr:from>
      <xdr:col>6</xdr:col>
      <xdr:colOff>571500</xdr:colOff>
      <xdr:row>133</xdr:row>
      <xdr:rowOff>84667</xdr:rowOff>
    </xdr:from>
    <xdr:to>
      <xdr:col>10</xdr:col>
      <xdr:colOff>306799</xdr:colOff>
      <xdr:row>146</xdr:row>
      <xdr:rowOff>128167</xdr:rowOff>
    </xdr:to>
    <xdr:pic>
      <xdr:nvPicPr>
        <xdr:cNvPr id="21" name="Imagen 20">
          <a:extLst>
            <a:ext uri="{FF2B5EF4-FFF2-40B4-BE49-F238E27FC236}">
              <a16:creationId xmlns:a16="http://schemas.microsoft.com/office/drawing/2014/main" id="{2F04CA96-E451-4D79-8B1C-E479A35F3104}"/>
            </a:ext>
          </a:extLst>
        </xdr:cNvPr>
        <xdr:cNvPicPr>
          <a:picLocks noChangeAspect="1"/>
        </xdr:cNvPicPr>
      </xdr:nvPicPr>
      <xdr:blipFill>
        <a:blip xmlns:r="http://schemas.openxmlformats.org/officeDocument/2006/relationships" r:embed="rId19"/>
        <a:stretch>
          <a:fillRect/>
        </a:stretch>
      </xdr:blipFill>
      <xdr:spPr>
        <a:xfrm>
          <a:off x="5173980" y="13206307"/>
          <a:ext cx="3484339" cy="2420940"/>
        </a:xfrm>
        <a:prstGeom prst="rect">
          <a:avLst/>
        </a:prstGeom>
      </xdr:spPr>
    </xdr:pic>
    <xdr:clientData/>
  </xdr:twoCellAnchor>
  <xdr:twoCellAnchor editAs="oneCell">
    <xdr:from>
      <xdr:col>0</xdr:col>
      <xdr:colOff>349250</xdr:colOff>
      <xdr:row>149</xdr:row>
      <xdr:rowOff>52917</xdr:rowOff>
    </xdr:from>
    <xdr:to>
      <xdr:col>4</xdr:col>
      <xdr:colOff>661250</xdr:colOff>
      <xdr:row>162</xdr:row>
      <xdr:rowOff>96417</xdr:rowOff>
    </xdr:to>
    <xdr:pic>
      <xdr:nvPicPr>
        <xdr:cNvPr id="22" name="Imagen 21">
          <a:extLst>
            <a:ext uri="{FF2B5EF4-FFF2-40B4-BE49-F238E27FC236}">
              <a16:creationId xmlns:a16="http://schemas.microsoft.com/office/drawing/2014/main" id="{CE5BB332-B4C8-4FA4-AB96-0B99E6CEC032}"/>
            </a:ext>
          </a:extLst>
        </xdr:cNvPr>
        <xdr:cNvPicPr>
          <a:picLocks noChangeAspect="1"/>
        </xdr:cNvPicPr>
      </xdr:nvPicPr>
      <xdr:blipFill>
        <a:blip xmlns:r="http://schemas.openxmlformats.org/officeDocument/2006/relationships" r:embed="rId20"/>
        <a:stretch>
          <a:fillRect/>
        </a:stretch>
      </xdr:blipFill>
      <xdr:spPr>
        <a:xfrm>
          <a:off x="349250" y="16115877"/>
          <a:ext cx="3481920" cy="2420940"/>
        </a:xfrm>
        <a:prstGeom prst="rect">
          <a:avLst/>
        </a:prstGeom>
      </xdr:spPr>
    </xdr:pic>
    <xdr:clientData/>
  </xdr:twoCellAnchor>
  <xdr:twoCellAnchor editAs="oneCell">
    <xdr:from>
      <xdr:col>6</xdr:col>
      <xdr:colOff>560916</xdr:colOff>
      <xdr:row>149</xdr:row>
      <xdr:rowOff>52917</xdr:rowOff>
    </xdr:from>
    <xdr:to>
      <xdr:col>6</xdr:col>
      <xdr:colOff>560916</xdr:colOff>
      <xdr:row>149</xdr:row>
      <xdr:rowOff>52917</xdr:rowOff>
    </xdr:to>
    <xdr:pic>
      <xdr:nvPicPr>
        <xdr:cNvPr id="23" name="Imagen 22">
          <a:extLst>
            <a:ext uri="{FF2B5EF4-FFF2-40B4-BE49-F238E27FC236}">
              <a16:creationId xmlns:a16="http://schemas.microsoft.com/office/drawing/2014/main" id="{3609A04A-284D-4B26-B29C-FDE7C69F19EA}"/>
            </a:ext>
          </a:extLst>
        </xdr:cNvPr>
        <xdr:cNvPicPr>
          <a:picLocks noChangeAspect="1"/>
        </xdr:cNvPicPr>
      </xdr:nvPicPr>
      <xdr:blipFill>
        <a:blip xmlns:r="http://schemas.openxmlformats.org/officeDocument/2006/relationships" r:embed="rId21"/>
        <a:stretch>
          <a:fillRect/>
        </a:stretch>
      </xdr:blipFill>
      <xdr:spPr>
        <a:xfrm>
          <a:off x="5163396" y="16115877"/>
          <a:ext cx="0" cy="0"/>
        </a:xfrm>
        <a:prstGeom prst="rect">
          <a:avLst/>
        </a:prstGeom>
      </xdr:spPr>
    </xdr:pic>
    <xdr:clientData/>
  </xdr:twoCellAnchor>
  <xdr:twoCellAnchor editAs="oneCell">
    <xdr:from>
      <xdr:col>6</xdr:col>
      <xdr:colOff>550334</xdr:colOff>
      <xdr:row>149</xdr:row>
      <xdr:rowOff>74083</xdr:rowOff>
    </xdr:from>
    <xdr:to>
      <xdr:col>10</xdr:col>
      <xdr:colOff>288201</xdr:colOff>
      <xdr:row>162</xdr:row>
      <xdr:rowOff>117583</xdr:rowOff>
    </xdr:to>
    <xdr:pic>
      <xdr:nvPicPr>
        <xdr:cNvPr id="24" name="Imagen 23">
          <a:extLst>
            <a:ext uri="{FF2B5EF4-FFF2-40B4-BE49-F238E27FC236}">
              <a16:creationId xmlns:a16="http://schemas.microsoft.com/office/drawing/2014/main" id="{904AC2ED-A1D2-4E20-AF35-3CDD5F6B5490}"/>
            </a:ext>
          </a:extLst>
        </xdr:cNvPr>
        <xdr:cNvPicPr>
          <a:picLocks noChangeAspect="1"/>
        </xdr:cNvPicPr>
      </xdr:nvPicPr>
      <xdr:blipFill>
        <a:blip xmlns:r="http://schemas.openxmlformats.org/officeDocument/2006/relationships" r:embed="rId21"/>
        <a:stretch>
          <a:fillRect/>
        </a:stretch>
      </xdr:blipFill>
      <xdr:spPr>
        <a:xfrm>
          <a:off x="5152814" y="16137043"/>
          <a:ext cx="3486907" cy="2420940"/>
        </a:xfrm>
        <a:prstGeom prst="rect">
          <a:avLst/>
        </a:prstGeom>
      </xdr:spPr>
    </xdr:pic>
    <xdr:clientData/>
  </xdr:twoCellAnchor>
  <xdr:twoCellAnchor editAs="oneCell">
    <xdr:from>
      <xdr:col>0</xdr:col>
      <xdr:colOff>328083</xdr:colOff>
      <xdr:row>165</xdr:row>
      <xdr:rowOff>63500</xdr:rowOff>
    </xdr:from>
    <xdr:to>
      <xdr:col>4</xdr:col>
      <xdr:colOff>645300</xdr:colOff>
      <xdr:row>178</xdr:row>
      <xdr:rowOff>107000</xdr:rowOff>
    </xdr:to>
    <xdr:pic>
      <xdr:nvPicPr>
        <xdr:cNvPr id="25" name="Imagen 24">
          <a:extLst>
            <a:ext uri="{FF2B5EF4-FFF2-40B4-BE49-F238E27FC236}">
              <a16:creationId xmlns:a16="http://schemas.microsoft.com/office/drawing/2014/main" id="{AC2DD520-ABE4-4FF2-824D-C95FB01F76F3}"/>
            </a:ext>
          </a:extLst>
        </xdr:cNvPr>
        <xdr:cNvPicPr>
          <a:picLocks noChangeAspect="1"/>
        </xdr:cNvPicPr>
      </xdr:nvPicPr>
      <xdr:blipFill>
        <a:blip xmlns:r="http://schemas.openxmlformats.org/officeDocument/2006/relationships" r:embed="rId22"/>
        <a:stretch>
          <a:fillRect/>
        </a:stretch>
      </xdr:blipFill>
      <xdr:spPr>
        <a:xfrm>
          <a:off x="328083" y="19067780"/>
          <a:ext cx="3487137" cy="2420940"/>
        </a:xfrm>
        <a:prstGeom prst="rect">
          <a:avLst/>
        </a:prstGeom>
      </xdr:spPr>
    </xdr:pic>
    <xdr:clientData/>
  </xdr:twoCellAnchor>
  <xdr:twoCellAnchor editAs="oneCell">
    <xdr:from>
      <xdr:col>6</xdr:col>
      <xdr:colOff>508000</xdr:colOff>
      <xdr:row>165</xdr:row>
      <xdr:rowOff>63500</xdr:rowOff>
    </xdr:from>
    <xdr:to>
      <xdr:col>10</xdr:col>
      <xdr:colOff>210820</xdr:colOff>
      <xdr:row>178</xdr:row>
      <xdr:rowOff>78740</xdr:rowOff>
    </xdr:to>
    <xdr:pic>
      <xdr:nvPicPr>
        <xdr:cNvPr id="26" name="Imagen 25">
          <a:extLst>
            <a:ext uri="{FF2B5EF4-FFF2-40B4-BE49-F238E27FC236}">
              <a16:creationId xmlns:a16="http://schemas.microsoft.com/office/drawing/2014/main" id="{71C1A03E-B512-4492-90E6-DD9E978C2592}"/>
            </a:ext>
          </a:extLst>
        </xdr:cNvPr>
        <xdr:cNvPicPr>
          <a:picLocks noChangeAspect="1"/>
        </xdr:cNvPicPr>
      </xdr:nvPicPr>
      <xdr:blipFill>
        <a:blip xmlns:r="http://schemas.openxmlformats.org/officeDocument/2006/relationships" r:embed="rId23"/>
        <a:stretch>
          <a:fillRect/>
        </a:stretch>
      </xdr:blipFill>
      <xdr:spPr>
        <a:xfrm>
          <a:off x="5110480" y="19067780"/>
          <a:ext cx="3451860" cy="2392680"/>
        </a:xfrm>
        <a:prstGeom prst="rect">
          <a:avLst/>
        </a:prstGeom>
      </xdr:spPr>
    </xdr:pic>
    <xdr:clientData/>
  </xdr:twoCellAnchor>
  <xdr:twoCellAnchor editAs="oneCell">
    <xdr:from>
      <xdr:col>0</xdr:col>
      <xdr:colOff>359833</xdr:colOff>
      <xdr:row>197</xdr:row>
      <xdr:rowOff>74084</xdr:rowOff>
    </xdr:from>
    <xdr:to>
      <xdr:col>4</xdr:col>
      <xdr:colOff>671833</xdr:colOff>
      <xdr:row>210</xdr:row>
      <xdr:rowOff>117584</xdr:rowOff>
    </xdr:to>
    <xdr:pic>
      <xdr:nvPicPr>
        <xdr:cNvPr id="27" name="Imagen 26">
          <a:extLst>
            <a:ext uri="{FF2B5EF4-FFF2-40B4-BE49-F238E27FC236}">
              <a16:creationId xmlns:a16="http://schemas.microsoft.com/office/drawing/2014/main" id="{5DB024FD-FEE0-4E8C-B10C-A18591A88EE4}"/>
            </a:ext>
          </a:extLst>
        </xdr:cNvPr>
        <xdr:cNvPicPr>
          <a:picLocks noChangeAspect="1"/>
        </xdr:cNvPicPr>
      </xdr:nvPicPr>
      <xdr:blipFill>
        <a:blip xmlns:r="http://schemas.openxmlformats.org/officeDocument/2006/relationships" r:embed="rId24"/>
        <a:stretch>
          <a:fillRect/>
        </a:stretch>
      </xdr:blipFill>
      <xdr:spPr>
        <a:xfrm>
          <a:off x="359833" y="22019684"/>
          <a:ext cx="3481920" cy="2420940"/>
        </a:xfrm>
        <a:prstGeom prst="rect">
          <a:avLst/>
        </a:prstGeom>
      </xdr:spPr>
    </xdr:pic>
    <xdr:clientData/>
  </xdr:twoCellAnchor>
  <xdr:twoCellAnchor editAs="oneCell">
    <xdr:from>
      <xdr:col>6</xdr:col>
      <xdr:colOff>571500</xdr:colOff>
      <xdr:row>197</xdr:row>
      <xdr:rowOff>42333</xdr:rowOff>
    </xdr:from>
    <xdr:to>
      <xdr:col>10</xdr:col>
      <xdr:colOff>312000</xdr:colOff>
      <xdr:row>210</xdr:row>
      <xdr:rowOff>85833</xdr:rowOff>
    </xdr:to>
    <xdr:pic>
      <xdr:nvPicPr>
        <xdr:cNvPr id="28" name="Imagen 27">
          <a:extLst>
            <a:ext uri="{FF2B5EF4-FFF2-40B4-BE49-F238E27FC236}">
              <a16:creationId xmlns:a16="http://schemas.microsoft.com/office/drawing/2014/main" id="{F2D75FCB-072E-4BDA-BCA1-BBE8B6D43B12}"/>
            </a:ext>
          </a:extLst>
        </xdr:cNvPr>
        <xdr:cNvPicPr>
          <a:picLocks noChangeAspect="1"/>
        </xdr:cNvPicPr>
      </xdr:nvPicPr>
      <xdr:blipFill>
        <a:blip xmlns:r="http://schemas.openxmlformats.org/officeDocument/2006/relationships" r:embed="rId25"/>
        <a:stretch>
          <a:fillRect/>
        </a:stretch>
      </xdr:blipFill>
      <xdr:spPr>
        <a:xfrm>
          <a:off x="5173980" y="21987933"/>
          <a:ext cx="3489540" cy="2420940"/>
        </a:xfrm>
        <a:prstGeom prst="rect">
          <a:avLst/>
        </a:prstGeom>
      </xdr:spPr>
    </xdr:pic>
    <xdr:clientData/>
  </xdr:twoCellAnchor>
  <xdr:twoCellAnchor editAs="oneCell">
    <xdr:from>
      <xdr:col>0</xdr:col>
      <xdr:colOff>359833</xdr:colOff>
      <xdr:row>213</xdr:row>
      <xdr:rowOff>74084</xdr:rowOff>
    </xdr:from>
    <xdr:to>
      <xdr:col>4</xdr:col>
      <xdr:colOff>671833</xdr:colOff>
      <xdr:row>226</xdr:row>
      <xdr:rowOff>117584</xdr:rowOff>
    </xdr:to>
    <xdr:pic>
      <xdr:nvPicPr>
        <xdr:cNvPr id="29" name="Imagen 28">
          <a:extLst>
            <a:ext uri="{FF2B5EF4-FFF2-40B4-BE49-F238E27FC236}">
              <a16:creationId xmlns:a16="http://schemas.microsoft.com/office/drawing/2014/main" id="{17CB5EFF-9026-4D7B-8AFD-245A4611FD6C}"/>
            </a:ext>
          </a:extLst>
        </xdr:cNvPr>
        <xdr:cNvPicPr>
          <a:picLocks noChangeAspect="1"/>
        </xdr:cNvPicPr>
      </xdr:nvPicPr>
      <xdr:blipFill>
        <a:blip xmlns:r="http://schemas.openxmlformats.org/officeDocument/2006/relationships" r:embed="rId26"/>
        <a:stretch>
          <a:fillRect/>
        </a:stretch>
      </xdr:blipFill>
      <xdr:spPr>
        <a:xfrm>
          <a:off x="359833" y="24961004"/>
          <a:ext cx="3481920" cy="2520000"/>
        </a:xfrm>
        <a:prstGeom prst="rect">
          <a:avLst/>
        </a:prstGeom>
      </xdr:spPr>
    </xdr:pic>
    <xdr:clientData/>
  </xdr:twoCellAnchor>
  <xdr:twoCellAnchor editAs="oneCell">
    <xdr:from>
      <xdr:col>6</xdr:col>
      <xdr:colOff>518584</xdr:colOff>
      <xdr:row>213</xdr:row>
      <xdr:rowOff>74084</xdr:rowOff>
    </xdr:from>
    <xdr:to>
      <xdr:col>10</xdr:col>
      <xdr:colOff>251884</xdr:colOff>
      <xdr:row>226</xdr:row>
      <xdr:rowOff>112184</xdr:rowOff>
    </xdr:to>
    <xdr:pic>
      <xdr:nvPicPr>
        <xdr:cNvPr id="30" name="Imagen 29">
          <a:extLst>
            <a:ext uri="{FF2B5EF4-FFF2-40B4-BE49-F238E27FC236}">
              <a16:creationId xmlns:a16="http://schemas.microsoft.com/office/drawing/2014/main" id="{4BDFAE32-DC81-4B04-8970-1EEC2BCD32F6}"/>
            </a:ext>
          </a:extLst>
        </xdr:cNvPr>
        <xdr:cNvPicPr>
          <a:picLocks noChangeAspect="1"/>
        </xdr:cNvPicPr>
      </xdr:nvPicPr>
      <xdr:blipFill>
        <a:blip xmlns:r="http://schemas.openxmlformats.org/officeDocument/2006/relationships" r:embed="rId27"/>
        <a:stretch>
          <a:fillRect/>
        </a:stretch>
      </xdr:blipFill>
      <xdr:spPr>
        <a:xfrm>
          <a:off x="5121064" y="24961004"/>
          <a:ext cx="3482340" cy="2514600"/>
        </a:xfrm>
        <a:prstGeom prst="rect">
          <a:avLst/>
        </a:prstGeom>
      </xdr:spPr>
    </xdr:pic>
    <xdr:clientData/>
  </xdr:twoCellAnchor>
  <xdr:twoCellAnchor editAs="oneCell">
    <xdr:from>
      <xdr:col>0</xdr:col>
      <xdr:colOff>433917</xdr:colOff>
      <xdr:row>293</xdr:row>
      <xdr:rowOff>52917</xdr:rowOff>
    </xdr:from>
    <xdr:to>
      <xdr:col>4</xdr:col>
      <xdr:colOff>738717</xdr:colOff>
      <xdr:row>306</xdr:row>
      <xdr:rowOff>91017</xdr:rowOff>
    </xdr:to>
    <xdr:pic>
      <xdr:nvPicPr>
        <xdr:cNvPr id="31" name="Imagen 30">
          <a:extLst>
            <a:ext uri="{FF2B5EF4-FFF2-40B4-BE49-F238E27FC236}">
              <a16:creationId xmlns:a16="http://schemas.microsoft.com/office/drawing/2014/main" id="{BCC846BC-DAC3-49A7-8DA2-242BA4C42641}"/>
            </a:ext>
          </a:extLst>
        </xdr:cNvPr>
        <xdr:cNvPicPr>
          <a:picLocks noChangeAspect="1"/>
        </xdr:cNvPicPr>
      </xdr:nvPicPr>
      <xdr:blipFill>
        <a:blip xmlns:r="http://schemas.openxmlformats.org/officeDocument/2006/relationships" r:embed="rId28"/>
        <a:stretch>
          <a:fillRect/>
        </a:stretch>
      </xdr:blipFill>
      <xdr:spPr>
        <a:xfrm>
          <a:off x="433917" y="31035837"/>
          <a:ext cx="3474720" cy="2415540"/>
        </a:xfrm>
        <a:prstGeom prst="rect">
          <a:avLst/>
        </a:prstGeom>
      </xdr:spPr>
    </xdr:pic>
    <xdr:clientData/>
  </xdr:twoCellAnchor>
  <xdr:twoCellAnchor editAs="oneCell">
    <xdr:from>
      <xdr:col>6</xdr:col>
      <xdr:colOff>391583</xdr:colOff>
      <xdr:row>293</xdr:row>
      <xdr:rowOff>63500</xdr:rowOff>
    </xdr:from>
    <xdr:to>
      <xdr:col>10</xdr:col>
      <xdr:colOff>132503</xdr:colOff>
      <xdr:row>306</xdr:row>
      <xdr:rowOff>109220</xdr:rowOff>
    </xdr:to>
    <xdr:pic>
      <xdr:nvPicPr>
        <xdr:cNvPr id="32" name="Imagen 31">
          <a:extLst>
            <a:ext uri="{FF2B5EF4-FFF2-40B4-BE49-F238E27FC236}">
              <a16:creationId xmlns:a16="http://schemas.microsoft.com/office/drawing/2014/main" id="{BB04E63A-A67F-46FB-9EDC-012E3F665C53}"/>
            </a:ext>
          </a:extLst>
        </xdr:cNvPr>
        <xdr:cNvPicPr>
          <a:picLocks noChangeAspect="1"/>
        </xdr:cNvPicPr>
      </xdr:nvPicPr>
      <xdr:blipFill>
        <a:blip xmlns:r="http://schemas.openxmlformats.org/officeDocument/2006/relationships" r:embed="rId29"/>
        <a:stretch>
          <a:fillRect/>
        </a:stretch>
      </xdr:blipFill>
      <xdr:spPr>
        <a:xfrm>
          <a:off x="4994063" y="31046420"/>
          <a:ext cx="3489960" cy="2423160"/>
        </a:xfrm>
        <a:prstGeom prst="rect">
          <a:avLst/>
        </a:prstGeom>
      </xdr:spPr>
    </xdr:pic>
    <xdr:clientData/>
  </xdr:twoCellAnchor>
  <xdr:twoCellAnchor editAs="oneCell">
    <xdr:from>
      <xdr:col>0</xdr:col>
      <xdr:colOff>497417</xdr:colOff>
      <xdr:row>309</xdr:row>
      <xdr:rowOff>52917</xdr:rowOff>
    </xdr:from>
    <xdr:to>
      <xdr:col>4</xdr:col>
      <xdr:colOff>809837</xdr:colOff>
      <xdr:row>322</xdr:row>
      <xdr:rowOff>98637</xdr:rowOff>
    </xdr:to>
    <xdr:pic>
      <xdr:nvPicPr>
        <xdr:cNvPr id="33" name="Imagen 32">
          <a:extLst>
            <a:ext uri="{FF2B5EF4-FFF2-40B4-BE49-F238E27FC236}">
              <a16:creationId xmlns:a16="http://schemas.microsoft.com/office/drawing/2014/main" id="{5E8EB8AB-C24A-4C5B-A4FC-57EECB425CD0}"/>
            </a:ext>
          </a:extLst>
        </xdr:cNvPr>
        <xdr:cNvPicPr>
          <a:picLocks noChangeAspect="1"/>
        </xdr:cNvPicPr>
      </xdr:nvPicPr>
      <xdr:blipFill>
        <a:blip xmlns:r="http://schemas.openxmlformats.org/officeDocument/2006/relationships" r:embed="rId30"/>
        <a:stretch>
          <a:fillRect/>
        </a:stretch>
      </xdr:blipFill>
      <xdr:spPr>
        <a:xfrm>
          <a:off x="497417" y="33977157"/>
          <a:ext cx="3482340" cy="2423160"/>
        </a:xfrm>
        <a:prstGeom prst="rect">
          <a:avLst/>
        </a:prstGeom>
      </xdr:spPr>
    </xdr:pic>
    <xdr:clientData/>
  </xdr:twoCellAnchor>
  <xdr:twoCellAnchor editAs="oneCell">
    <xdr:from>
      <xdr:col>6</xdr:col>
      <xdr:colOff>486833</xdr:colOff>
      <xdr:row>309</xdr:row>
      <xdr:rowOff>63500</xdr:rowOff>
    </xdr:from>
    <xdr:to>
      <xdr:col>10</xdr:col>
      <xdr:colOff>220133</xdr:colOff>
      <xdr:row>322</xdr:row>
      <xdr:rowOff>101600</xdr:rowOff>
    </xdr:to>
    <xdr:pic>
      <xdr:nvPicPr>
        <xdr:cNvPr id="34" name="Imagen 33">
          <a:extLst>
            <a:ext uri="{FF2B5EF4-FFF2-40B4-BE49-F238E27FC236}">
              <a16:creationId xmlns:a16="http://schemas.microsoft.com/office/drawing/2014/main" id="{9714F863-3D7B-4FB5-A966-ACDBB6A1EF7F}"/>
            </a:ext>
          </a:extLst>
        </xdr:cNvPr>
        <xdr:cNvPicPr>
          <a:picLocks noChangeAspect="1"/>
        </xdr:cNvPicPr>
      </xdr:nvPicPr>
      <xdr:blipFill>
        <a:blip xmlns:r="http://schemas.openxmlformats.org/officeDocument/2006/relationships" r:embed="rId31"/>
        <a:stretch>
          <a:fillRect/>
        </a:stretch>
      </xdr:blipFill>
      <xdr:spPr>
        <a:xfrm>
          <a:off x="5089313" y="33987740"/>
          <a:ext cx="3482340" cy="2415540"/>
        </a:xfrm>
        <a:prstGeom prst="rect">
          <a:avLst/>
        </a:prstGeom>
      </xdr:spPr>
    </xdr:pic>
    <xdr:clientData/>
  </xdr:twoCellAnchor>
  <xdr:twoCellAnchor editAs="oneCell">
    <xdr:from>
      <xdr:col>0</xdr:col>
      <xdr:colOff>423333</xdr:colOff>
      <xdr:row>341</xdr:row>
      <xdr:rowOff>63500</xdr:rowOff>
    </xdr:from>
    <xdr:to>
      <xdr:col>4</xdr:col>
      <xdr:colOff>728133</xdr:colOff>
      <xdr:row>354</xdr:row>
      <xdr:rowOff>101600</xdr:rowOff>
    </xdr:to>
    <xdr:pic>
      <xdr:nvPicPr>
        <xdr:cNvPr id="35" name="Imagen 34">
          <a:extLst>
            <a:ext uri="{FF2B5EF4-FFF2-40B4-BE49-F238E27FC236}">
              <a16:creationId xmlns:a16="http://schemas.microsoft.com/office/drawing/2014/main" id="{8BC67F27-0A00-451B-AB00-2FFDCB65DCC6}"/>
            </a:ext>
          </a:extLst>
        </xdr:cNvPr>
        <xdr:cNvPicPr>
          <a:picLocks noChangeAspect="1"/>
        </xdr:cNvPicPr>
      </xdr:nvPicPr>
      <xdr:blipFill>
        <a:blip xmlns:r="http://schemas.openxmlformats.org/officeDocument/2006/relationships" r:embed="rId32"/>
        <a:stretch>
          <a:fillRect/>
        </a:stretch>
      </xdr:blipFill>
      <xdr:spPr>
        <a:xfrm>
          <a:off x="423333" y="36929060"/>
          <a:ext cx="3474720" cy="2415540"/>
        </a:xfrm>
        <a:prstGeom prst="rect">
          <a:avLst/>
        </a:prstGeom>
      </xdr:spPr>
    </xdr:pic>
    <xdr:clientData/>
  </xdr:twoCellAnchor>
  <xdr:twoCellAnchor editAs="oneCell">
    <xdr:from>
      <xdr:col>6</xdr:col>
      <xdr:colOff>465666</xdr:colOff>
      <xdr:row>341</xdr:row>
      <xdr:rowOff>52916</xdr:rowOff>
    </xdr:from>
    <xdr:to>
      <xdr:col>10</xdr:col>
      <xdr:colOff>206586</xdr:colOff>
      <xdr:row>354</xdr:row>
      <xdr:rowOff>98636</xdr:rowOff>
    </xdr:to>
    <xdr:pic>
      <xdr:nvPicPr>
        <xdr:cNvPr id="36" name="Imagen 35">
          <a:extLst>
            <a:ext uri="{FF2B5EF4-FFF2-40B4-BE49-F238E27FC236}">
              <a16:creationId xmlns:a16="http://schemas.microsoft.com/office/drawing/2014/main" id="{306FBAA3-2790-4585-96FB-E2C21C8BD9EC}"/>
            </a:ext>
          </a:extLst>
        </xdr:cNvPr>
        <xdr:cNvPicPr>
          <a:picLocks noChangeAspect="1"/>
        </xdr:cNvPicPr>
      </xdr:nvPicPr>
      <xdr:blipFill>
        <a:blip xmlns:r="http://schemas.openxmlformats.org/officeDocument/2006/relationships" r:embed="rId33"/>
        <a:stretch>
          <a:fillRect/>
        </a:stretch>
      </xdr:blipFill>
      <xdr:spPr>
        <a:xfrm>
          <a:off x="5068146" y="36918476"/>
          <a:ext cx="3489960" cy="2423160"/>
        </a:xfrm>
        <a:prstGeom prst="rect">
          <a:avLst/>
        </a:prstGeom>
      </xdr:spPr>
    </xdr:pic>
    <xdr:clientData/>
  </xdr:twoCellAnchor>
  <xdr:twoCellAnchor editAs="oneCell">
    <xdr:from>
      <xdr:col>0</xdr:col>
      <xdr:colOff>423334</xdr:colOff>
      <xdr:row>357</xdr:row>
      <xdr:rowOff>63500</xdr:rowOff>
    </xdr:from>
    <xdr:to>
      <xdr:col>4</xdr:col>
      <xdr:colOff>750994</xdr:colOff>
      <xdr:row>370</xdr:row>
      <xdr:rowOff>116840</xdr:rowOff>
    </xdr:to>
    <xdr:pic>
      <xdr:nvPicPr>
        <xdr:cNvPr id="37" name="Imagen 36">
          <a:extLst>
            <a:ext uri="{FF2B5EF4-FFF2-40B4-BE49-F238E27FC236}">
              <a16:creationId xmlns:a16="http://schemas.microsoft.com/office/drawing/2014/main" id="{B1446788-1080-496B-9540-A715050807EA}"/>
            </a:ext>
          </a:extLst>
        </xdr:cNvPr>
        <xdr:cNvPicPr>
          <a:picLocks noChangeAspect="1"/>
        </xdr:cNvPicPr>
      </xdr:nvPicPr>
      <xdr:blipFill>
        <a:blip xmlns:r="http://schemas.openxmlformats.org/officeDocument/2006/relationships" r:embed="rId34"/>
        <a:stretch>
          <a:fillRect/>
        </a:stretch>
      </xdr:blipFill>
      <xdr:spPr>
        <a:xfrm>
          <a:off x="423334" y="39870380"/>
          <a:ext cx="3497580" cy="2430780"/>
        </a:xfrm>
        <a:prstGeom prst="rect">
          <a:avLst/>
        </a:prstGeom>
      </xdr:spPr>
    </xdr:pic>
    <xdr:clientData/>
  </xdr:twoCellAnchor>
  <xdr:twoCellAnchor editAs="oneCell">
    <xdr:from>
      <xdr:col>6</xdr:col>
      <xdr:colOff>486834</xdr:colOff>
      <xdr:row>357</xdr:row>
      <xdr:rowOff>63500</xdr:rowOff>
    </xdr:from>
    <xdr:to>
      <xdr:col>10</xdr:col>
      <xdr:colOff>227754</xdr:colOff>
      <xdr:row>370</xdr:row>
      <xdr:rowOff>109220</xdr:rowOff>
    </xdr:to>
    <xdr:pic>
      <xdr:nvPicPr>
        <xdr:cNvPr id="38" name="Imagen 37">
          <a:extLst>
            <a:ext uri="{FF2B5EF4-FFF2-40B4-BE49-F238E27FC236}">
              <a16:creationId xmlns:a16="http://schemas.microsoft.com/office/drawing/2014/main" id="{DDC78535-32E5-45DA-9F30-22617D5FDA0B}"/>
            </a:ext>
          </a:extLst>
        </xdr:cNvPr>
        <xdr:cNvPicPr>
          <a:picLocks noChangeAspect="1"/>
        </xdr:cNvPicPr>
      </xdr:nvPicPr>
      <xdr:blipFill>
        <a:blip xmlns:r="http://schemas.openxmlformats.org/officeDocument/2006/relationships" r:embed="rId35"/>
        <a:stretch>
          <a:fillRect/>
        </a:stretch>
      </xdr:blipFill>
      <xdr:spPr>
        <a:xfrm>
          <a:off x="5089314" y="39870380"/>
          <a:ext cx="3489960" cy="2423160"/>
        </a:xfrm>
        <a:prstGeom prst="rect">
          <a:avLst/>
        </a:prstGeom>
      </xdr:spPr>
    </xdr:pic>
    <xdr:clientData/>
  </xdr:twoCellAnchor>
  <xdr:twoCellAnchor editAs="oneCell">
    <xdr:from>
      <xdr:col>0</xdr:col>
      <xdr:colOff>486833</xdr:colOff>
      <xdr:row>373</xdr:row>
      <xdr:rowOff>63500</xdr:rowOff>
    </xdr:from>
    <xdr:to>
      <xdr:col>4</xdr:col>
      <xdr:colOff>791633</xdr:colOff>
      <xdr:row>386</xdr:row>
      <xdr:rowOff>101600</xdr:rowOff>
    </xdr:to>
    <xdr:pic>
      <xdr:nvPicPr>
        <xdr:cNvPr id="39" name="Imagen 38">
          <a:extLst>
            <a:ext uri="{FF2B5EF4-FFF2-40B4-BE49-F238E27FC236}">
              <a16:creationId xmlns:a16="http://schemas.microsoft.com/office/drawing/2014/main" id="{C054E417-75E2-4E6C-9718-254AF93E8050}"/>
            </a:ext>
          </a:extLst>
        </xdr:cNvPr>
        <xdr:cNvPicPr>
          <a:picLocks noChangeAspect="1"/>
        </xdr:cNvPicPr>
      </xdr:nvPicPr>
      <xdr:blipFill>
        <a:blip xmlns:r="http://schemas.openxmlformats.org/officeDocument/2006/relationships" r:embed="rId36"/>
        <a:stretch>
          <a:fillRect/>
        </a:stretch>
      </xdr:blipFill>
      <xdr:spPr>
        <a:xfrm>
          <a:off x="486833" y="42948860"/>
          <a:ext cx="3474720" cy="2415540"/>
        </a:xfrm>
        <a:prstGeom prst="rect">
          <a:avLst/>
        </a:prstGeom>
      </xdr:spPr>
    </xdr:pic>
    <xdr:clientData/>
  </xdr:twoCellAnchor>
  <xdr:twoCellAnchor editAs="oneCell">
    <xdr:from>
      <xdr:col>6</xdr:col>
      <xdr:colOff>455084</xdr:colOff>
      <xdr:row>373</xdr:row>
      <xdr:rowOff>84667</xdr:rowOff>
    </xdr:from>
    <xdr:to>
      <xdr:col>10</xdr:col>
      <xdr:colOff>195584</xdr:colOff>
      <xdr:row>386</xdr:row>
      <xdr:rowOff>128167</xdr:rowOff>
    </xdr:to>
    <xdr:pic>
      <xdr:nvPicPr>
        <xdr:cNvPr id="40" name="Imagen 39">
          <a:extLst>
            <a:ext uri="{FF2B5EF4-FFF2-40B4-BE49-F238E27FC236}">
              <a16:creationId xmlns:a16="http://schemas.microsoft.com/office/drawing/2014/main" id="{D312F13B-7288-452E-A918-D2EE9E51055C}"/>
            </a:ext>
          </a:extLst>
        </xdr:cNvPr>
        <xdr:cNvPicPr>
          <a:picLocks noChangeAspect="1"/>
        </xdr:cNvPicPr>
      </xdr:nvPicPr>
      <xdr:blipFill>
        <a:blip xmlns:r="http://schemas.openxmlformats.org/officeDocument/2006/relationships" r:embed="rId37"/>
        <a:stretch>
          <a:fillRect/>
        </a:stretch>
      </xdr:blipFill>
      <xdr:spPr>
        <a:xfrm>
          <a:off x="5057564" y="42970027"/>
          <a:ext cx="3489540" cy="2420940"/>
        </a:xfrm>
        <a:prstGeom prst="rect">
          <a:avLst/>
        </a:prstGeom>
      </xdr:spPr>
    </xdr:pic>
    <xdr:clientData/>
  </xdr:twoCellAnchor>
  <xdr:twoCellAnchor editAs="oneCell">
    <xdr:from>
      <xdr:col>0</xdr:col>
      <xdr:colOff>306917</xdr:colOff>
      <xdr:row>421</xdr:row>
      <xdr:rowOff>74083</xdr:rowOff>
    </xdr:from>
    <xdr:to>
      <xdr:col>4</xdr:col>
      <xdr:colOff>611717</xdr:colOff>
      <xdr:row>434</xdr:row>
      <xdr:rowOff>112183</xdr:rowOff>
    </xdr:to>
    <xdr:pic>
      <xdr:nvPicPr>
        <xdr:cNvPr id="41" name="Imagen 40">
          <a:extLst>
            <a:ext uri="{FF2B5EF4-FFF2-40B4-BE49-F238E27FC236}">
              <a16:creationId xmlns:a16="http://schemas.microsoft.com/office/drawing/2014/main" id="{EC392290-2B42-4981-AC42-6FF8E01869F0}"/>
            </a:ext>
          </a:extLst>
        </xdr:cNvPr>
        <xdr:cNvPicPr>
          <a:picLocks noChangeAspect="1"/>
        </xdr:cNvPicPr>
      </xdr:nvPicPr>
      <xdr:blipFill>
        <a:blip xmlns:r="http://schemas.openxmlformats.org/officeDocument/2006/relationships" r:embed="rId38"/>
        <a:stretch>
          <a:fillRect/>
        </a:stretch>
      </xdr:blipFill>
      <xdr:spPr>
        <a:xfrm>
          <a:off x="306917" y="51912943"/>
          <a:ext cx="3474720" cy="2415540"/>
        </a:xfrm>
        <a:prstGeom prst="rect">
          <a:avLst/>
        </a:prstGeom>
      </xdr:spPr>
    </xdr:pic>
    <xdr:clientData/>
  </xdr:twoCellAnchor>
  <xdr:twoCellAnchor editAs="oneCell">
    <xdr:from>
      <xdr:col>6</xdr:col>
      <xdr:colOff>285750</xdr:colOff>
      <xdr:row>421</xdr:row>
      <xdr:rowOff>63500</xdr:rowOff>
    </xdr:from>
    <xdr:to>
      <xdr:col>10</xdr:col>
      <xdr:colOff>19050</xdr:colOff>
      <xdr:row>434</xdr:row>
      <xdr:rowOff>101600</xdr:rowOff>
    </xdr:to>
    <xdr:pic>
      <xdr:nvPicPr>
        <xdr:cNvPr id="42" name="Imagen 41">
          <a:extLst>
            <a:ext uri="{FF2B5EF4-FFF2-40B4-BE49-F238E27FC236}">
              <a16:creationId xmlns:a16="http://schemas.microsoft.com/office/drawing/2014/main" id="{5BB770BB-6B18-4963-ABED-20A8FD5BB993}"/>
            </a:ext>
          </a:extLst>
        </xdr:cNvPr>
        <xdr:cNvPicPr>
          <a:picLocks noChangeAspect="1"/>
        </xdr:cNvPicPr>
      </xdr:nvPicPr>
      <xdr:blipFill>
        <a:blip xmlns:r="http://schemas.openxmlformats.org/officeDocument/2006/relationships" r:embed="rId39"/>
        <a:stretch>
          <a:fillRect/>
        </a:stretch>
      </xdr:blipFill>
      <xdr:spPr>
        <a:xfrm>
          <a:off x="4888230" y="51902360"/>
          <a:ext cx="3482340" cy="2415540"/>
        </a:xfrm>
        <a:prstGeom prst="rect">
          <a:avLst/>
        </a:prstGeom>
      </xdr:spPr>
    </xdr:pic>
    <xdr:clientData/>
  </xdr:twoCellAnchor>
  <xdr:twoCellAnchor editAs="oneCell">
    <xdr:from>
      <xdr:col>0</xdr:col>
      <xdr:colOff>285750</xdr:colOff>
      <xdr:row>437</xdr:row>
      <xdr:rowOff>52917</xdr:rowOff>
    </xdr:from>
    <xdr:to>
      <xdr:col>4</xdr:col>
      <xdr:colOff>590550</xdr:colOff>
      <xdr:row>450</xdr:row>
      <xdr:rowOff>91017</xdr:rowOff>
    </xdr:to>
    <xdr:pic>
      <xdr:nvPicPr>
        <xdr:cNvPr id="43" name="Imagen 42">
          <a:extLst>
            <a:ext uri="{FF2B5EF4-FFF2-40B4-BE49-F238E27FC236}">
              <a16:creationId xmlns:a16="http://schemas.microsoft.com/office/drawing/2014/main" id="{DBF1A1C5-E9B8-4D34-9C3B-9F48F5CBE69B}"/>
            </a:ext>
          </a:extLst>
        </xdr:cNvPr>
        <xdr:cNvPicPr>
          <a:picLocks noChangeAspect="1"/>
        </xdr:cNvPicPr>
      </xdr:nvPicPr>
      <xdr:blipFill>
        <a:blip xmlns:r="http://schemas.openxmlformats.org/officeDocument/2006/relationships" r:embed="rId40"/>
        <a:stretch>
          <a:fillRect/>
        </a:stretch>
      </xdr:blipFill>
      <xdr:spPr>
        <a:xfrm>
          <a:off x="285750" y="54833097"/>
          <a:ext cx="3474720" cy="2415540"/>
        </a:xfrm>
        <a:prstGeom prst="rect">
          <a:avLst/>
        </a:prstGeom>
      </xdr:spPr>
    </xdr:pic>
    <xdr:clientData/>
  </xdr:twoCellAnchor>
  <xdr:twoCellAnchor editAs="oneCell">
    <xdr:from>
      <xdr:col>6</xdr:col>
      <xdr:colOff>296333</xdr:colOff>
      <xdr:row>437</xdr:row>
      <xdr:rowOff>74084</xdr:rowOff>
    </xdr:from>
    <xdr:to>
      <xdr:col>10</xdr:col>
      <xdr:colOff>29633</xdr:colOff>
      <xdr:row>450</xdr:row>
      <xdr:rowOff>112184</xdr:rowOff>
    </xdr:to>
    <xdr:pic>
      <xdr:nvPicPr>
        <xdr:cNvPr id="44" name="Imagen 43">
          <a:extLst>
            <a:ext uri="{FF2B5EF4-FFF2-40B4-BE49-F238E27FC236}">
              <a16:creationId xmlns:a16="http://schemas.microsoft.com/office/drawing/2014/main" id="{6F83F2D7-A757-4883-8940-743173CA9661}"/>
            </a:ext>
          </a:extLst>
        </xdr:cNvPr>
        <xdr:cNvPicPr>
          <a:picLocks noChangeAspect="1"/>
        </xdr:cNvPicPr>
      </xdr:nvPicPr>
      <xdr:blipFill>
        <a:blip xmlns:r="http://schemas.openxmlformats.org/officeDocument/2006/relationships" r:embed="rId41"/>
        <a:stretch>
          <a:fillRect/>
        </a:stretch>
      </xdr:blipFill>
      <xdr:spPr>
        <a:xfrm>
          <a:off x="4898813" y="54854264"/>
          <a:ext cx="3482340" cy="2415540"/>
        </a:xfrm>
        <a:prstGeom prst="rect">
          <a:avLst/>
        </a:prstGeom>
      </xdr:spPr>
    </xdr:pic>
    <xdr:clientData/>
  </xdr:twoCellAnchor>
  <xdr:twoCellAnchor editAs="oneCell">
    <xdr:from>
      <xdr:col>0</xdr:col>
      <xdr:colOff>317500</xdr:colOff>
      <xdr:row>453</xdr:row>
      <xdr:rowOff>63500</xdr:rowOff>
    </xdr:from>
    <xdr:to>
      <xdr:col>4</xdr:col>
      <xdr:colOff>622300</xdr:colOff>
      <xdr:row>466</xdr:row>
      <xdr:rowOff>101600</xdr:rowOff>
    </xdr:to>
    <xdr:pic>
      <xdr:nvPicPr>
        <xdr:cNvPr id="45" name="Imagen 44">
          <a:extLst>
            <a:ext uri="{FF2B5EF4-FFF2-40B4-BE49-F238E27FC236}">
              <a16:creationId xmlns:a16="http://schemas.microsoft.com/office/drawing/2014/main" id="{39C141A9-6A11-47D9-BC01-CBAA87A42CE0}"/>
            </a:ext>
          </a:extLst>
        </xdr:cNvPr>
        <xdr:cNvPicPr>
          <a:picLocks noChangeAspect="1"/>
        </xdr:cNvPicPr>
      </xdr:nvPicPr>
      <xdr:blipFill>
        <a:blip xmlns:r="http://schemas.openxmlformats.org/officeDocument/2006/relationships" r:embed="rId42"/>
        <a:stretch>
          <a:fillRect/>
        </a:stretch>
      </xdr:blipFill>
      <xdr:spPr>
        <a:xfrm>
          <a:off x="317500" y="57785000"/>
          <a:ext cx="3474720" cy="2415540"/>
        </a:xfrm>
        <a:prstGeom prst="rect">
          <a:avLst/>
        </a:prstGeom>
      </xdr:spPr>
    </xdr:pic>
    <xdr:clientData/>
  </xdr:twoCellAnchor>
  <xdr:twoCellAnchor editAs="oneCell">
    <xdr:from>
      <xdr:col>6</xdr:col>
      <xdr:colOff>254000</xdr:colOff>
      <xdr:row>453</xdr:row>
      <xdr:rowOff>74083</xdr:rowOff>
    </xdr:from>
    <xdr:to>
      <xdr:col>9</xdr:col>
      <xdr:colOff>756920</xdr:colOff>
      <xdr:row>466</xdr:row>
      <xdr:rowOff>119803</xdr:rowOff>
    </xdr:to>
    <xdr:pic>
      <xdr:nvPicPr>
        <xdr:cNvPr id="46" name="Imagen 45">
          <a:extLst>
            <a:ext uri="{FF2B5EF4-FFF2-40B4-BE49-F238E27FC236}">
              <a16:creationId xmlns:a16="http://schemas.microsoft.com/office/drawing/2014/main" id="{F7340B59-7E1F-43B9-A266-C82449270B33}"/>
            </a:ext>
          </a:extLst>
        </xdr:cNvPr>
        <xdr:cNvPicPr>
          <a:picLocks noChangeAspect="1"/>
        </xdr:cNvPicPr>
      </xdr:nvPicPr>
      <xdr:blipFill>
        <a:blip xmlns:r="http://schemas.openxmlformats.org/officeDocument/2006/relationships" r:embed="rId43"/>
        <a:stretch>
          <a:fillRect/>
        </a:stretch>
      </xdr:blipFill>
      <xdr:spPr>
        <a:xfrm>
          <a:off x="4856480" y="57795583"/>
          <a:ext cx="3459480" cy="242316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497541</xdr:colOff>
      <xdr:row>0</xdr:row>
      <xdr:rowOff>90718</xdr:rowOff>
    </xdr:from>
    <xdr:ext cx="843803" cy="299808"/>
    <xdr:pic>
      <xdr:nvPicPr>
        <xdr:cNvPr id="2" name="2 Imagen">
          <a:extLst>
            <a:ext uri="{FF2B5EF4-FFF2-40B4-BE49-F238E27FC236}">
              <a16:creationId xmlns:a16="http://schemas.microsoft.com/office/drawing/2014/main" id="{55215626-FC0D-4734-952F-BE01DAEDB587}"/>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578301" y="907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C33FA6E4-3528-4E7C-A022-C101935127A2}"/>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7</xdr:col>
      <xdr:colOff>50799</xdr:colOff>
      <xdr:row>21</xdr:row>
      <xdr:rowOff>84534</xdr:rowOff>
    </xdr:from>
    <xdr:to>
      <xdr:col>11</xdr:col>
      <xdr:colOff>361947</xdr:colOff>
      <xdr:row>34</xdr:row>
      <xdr:rowOff>153589</xdr:rowOff>
    </xdr:to>
    <xdr:pic>
      <xdr:nvPicPr>
        <xdr:cNvPr id="4" name="Imagen 3">
          <a:extLst>
            <a:ext uri="{FF2B5EF4-FFF2-40B4-BE49-F238E27FC236}">
              <a16:creationId xmlns:a16="http://schemas.microsoft.com/office/drawing/2014/main" id="{6DE4966A-9BF3-4092-9321-43700CB1B825}"/>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4005579" y="4504134"/>
          <a:ext cx="3496308" cy="2461735"/>
        </a:xfrm>
        <a:prstGeom prst="rect">
          <a:avLst/>
        </a:prstGeom>
      </xdr:spPr>
    </xdr:pic>
    <xdr:clientData/>
  </xdr:twoCellAnchor>
  <xdr:twoCellAnchor editAs="oneCell">
    <xdr:from>
      <xdr:col>7</xdr:col>
      <xdr:colOff>66674</xdr:colOff>
      <xdr:row>5</xdr:row>
      <xdr:rowOff>95250</xdr:rowOff>
    </xdr:from>
    <xdr:to>
      <xdr:col>11</xdr:col>
      <xdr:colOff>323845</xdr:colOff>
      <xdr:row>18</xdr:row>
      <xdr:rowOff>123822</xdr:rowOff>
    </xdr:to>
    <xdr:pic>
      <xdr:nvPicPr>
        <xdr:cNvPr id="5" name="Imagen 4">
          <a:extLst>
            <a:ext uri="{FF2B5EF4-FFF2-40B4-BE49-F238E27FC236}">
              <a16:creationId xmlns:a16="http://schemas.microsoft.com/office/drawing/2014/main" id="{5812F952-459A-48AC-B8D5-C3741D8F2501}"/>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4021454" y="1520190"/>
          <a:ext cx="3442331" cy="2421252"/>
        </a:xfrm>
        <a:prstGeom prst="rect">
          <a:avLst/>
        </a:prstGeom>
      </xdr:spPr>
    </xdr:pic>
    <xdr:clientData/>
  </xdr:twoCellAnchor>
  <xdr:twoCellAnchor editAs="oneCell">
    <xdr:from>
      <xdr:col>1</xdr:col>
      <xdr:colOff>38100</xdr:colOff>
      <xdr:row>21</xdr:row>
      <xdr:rowOff>133349</xdr:rowOff>
    </xdr:from>
    <xdr:to>
      <xdr:col>6</xdr:col>
      <xdr:colOff>441325</xdr:colOff>
      <xdr:row>34</xdr:row>
      <xdr:rowOff>171449</xdr:rowOff>
    </xdr:to>
    <xdr:pic>
      <xdr:nvPicPr>
        <xdr:cNvPr id="6" name="Imagen 5">
          <a:extLst>
            <a:ext uri="{FF2B5EF4-FFF2-40B4-BE49-F238E27FC236}">
              <a16:creationId xmlns:a16="http://schemas.microsoft.com/office/drawing/2014/main" id="{D7798B51-0295-42C5-82C6-435C5BA42C5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289560" y="4552949"/>
          <a:ext cx="3451225" cy="2430780"/>
        </a:xfrm>
        <a:prstGeom prst="rect">
          <a:avLst/>
        </a:prstGeom>
      </xdr:spPr>
    </xdr:pic>
    <xdr:clientData/>
  </xdr:twoCellAnchor>
  <xdr:twoCellAnchor editAs="oneCell">
    <xdr:from>
      <xdr:col>1</xdr:col>
      <xdr:colOff>47625</xdr:colOff>
      <xdr:row>5</xdr:row>
      <xdr:rowOff>67268</xdr:rowOff>
    </xdr:from>
    <xdr:to>
      <xdr:col>6</xdr:col>
      <xdr:colOff>495298</xdr:colOff>
      <xdr:row>18</xdr:row>
      <xdr:rowOff>138704</xdr:rowOff>
    </xdr:to>
    <xdr:pic>
      <xdr:nvPicPr>
        <xdr:cNvPr id="7" name="Imagen 6">
          <a:extLst>
            <a:ext uri="{FF2B5EF4-FFF2-40B4-BE49-F238E27FC236}">
              <a16:creationId xmlns:a16="http://schemas.microsoft.com/office/drawing/2014/main" id="{BD0EF631-A09E-4B4C-95D6-928200045B9E}"/>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299085" y="1492208"/>
          <a:ext cx="3495673" cy="2464116"/>
        </a:xfrm>
        <a:prstGeom prst="rect">
          <a:avLst/>
        </a:prstGeom>
      </xdr:spPr>
    </xdr:pic>
    <xdr:clientData/>
  </xdr:twoCellAnchor>
  <xdr:twoCellAnchor editAs="oneCell">
    <xdr:from>
      <xdr:col>1</xdr:col>
      <xdr:colOff>90170</xdr:colOff>
      <xdr:row>38</xdr:row>
      <xdr:rowOff>137874</xdr:rowOff>
    </xdr:from>
    <xdr:to>
      <xdr:col>6</xdr:col>
      <xdr:colOff>493395</xdr:colOff>
      <xdr:row>49</xdr:row>
      <xdr:rowOff>61674</xdr:rowOff>
    </xdr:to>
    <xdr:pic>
      <xdr:nvPicPr>
        <xdr:cNvPr id="8" name="Imagen 7">
          <a:extLst>
            <a:ext uri="{FF2B5EF4-FFF2-40B4-BE49-F238E27FC236}">
              <a16:creationId xmlns:a16="http://schemas.microsoft.com/office/drawing/2014/main" id="{3B385729-0B9E-4199-A7B4-5399ACC40D2A}"/>
            </a:ext>
          </a:extLst>
        </xdr:cNvPr>
        <xdr:cNvPicPr>
          <a:picLocks noChangeAspect="1"/>
        </xdr:cNvPicPr>
      </xdr:nvPicPr>
      <xdr:blipFill>
        <a:blip xmlns:r="http://schemas.openxmlformats.org/officeDocument/2006/relationships" r:embed="rId7"/>
        <a:srcRect/>
        <a:stretch/>
      </xdr:blipFill>
      <xdr:spPr>
        <a:xfrm>
          <a:off x="341630" y="7735014"/>
          <a:ext cx="3451225" cy="1935480"/>
        </a:xfrm>
        <a:prstGeom prst="rect">
          <a:avLst/>
        </a:prstGeom>
      </xdr:spPr>
    </xdr:pic>
    <xdr:clientData/>
  </xdr:twoCellAnchor>
  <xdr:twoCellAnchor editAs="oneCell">
    <xdr:from>
      <xdr:col>7</xdr:col>
      <xdr:colOff>45720</xdr:colOff>
      <xdr:row>38</xdr:row>
      <xdr:rowOff>162639</xdr:rowOff>
    </xdr:from>
    <xdr:to>
      <xdr:col>11</xdr:col>
      <xdr:colOff>312419</xdr:colOff>
      <xdr:row>49</xdr:row>
      <xdr:rowOff>84533</xdr:rowOff>
    </xdr:to>
    <xdr:pic>
      <xdr:nvPicPr>
        <xdr:cNvPr id="9" name="Imagen 8">
          <a:extLst>
            <a:ext uri="{FF2B5EF4-FFF2-40B4-BE49-F238E27FC236}">
              <a16:creationId xmlns:a16="http://schemas.microsoft.com/office/drawing/2014/main" id="{9C4EC33C-EDE7-4754-8FB2-6FD5A0D483CB}"/>
            </a:ext>
          </a:extLst>
        </xdr:cNvPr>
        <xdr:cNvPicPr>
          <a:picLocks noChangeAspect="1"/>
        </xdr:cNvPicPr>
      </xdr:nvPicPr>
      <xdr:blipFill>
        <a:blip xmlns:r="http://schemas.openxmlformats.org/officeDocument/2006/relationships" r:embed="rId8"/>
        <a:srcRect/>
        <a:stretch/>
      </xdr:blipFill>
      <xdr:spPr>
        <a:xfrm>
          <a:off x="4000500" y="7759779"/>
          <a:ext cx="3451859" cy="1933574"/>
        </a:xfrm>
        <a:prstGeom prst="rect">
          <a:avLst/>
        </a:prstGeom>
      </xdr:spPr>
    </xdr:pic>
    <xdr:clientData/>
  </xdr:twoCellAnchor>
  <xdr:twoCellAnchor editAs="oneCell">
    <xdr:from>
      <xdr:col>1</xdr:col>
      <xdr:colOff>104140</xdr:colOff>
      <xdr:row>53</xdr:row>
      <xdr:rowOff>109537</xdr:rowOff>
    </xdr:from>
    <xdr:to>
      <xdr:col>6</xdr:col>
      <xdr:colOff>507365</xdr:colOff>
      <xdr:row>66</xdr:row>
      <xdr:rowOff>157162</xdr:rowOff>
    </xdr:to>
    <xdr:pic>
      <xdr:nvPicPr>
        <xdr:cNvPr id="10" name="Imagen 9">
          <a:extLst>
            <a:ext uri="{FF2B5EF4-FFF2-40B4-BE49-F238E27FC236}">
              <a16:creationId xmlns:a16="http://schemas.microsoft.com/office/drawing/2014/main" id="{91242259-9DE3-49A8-87AE-EB6F1A96A51E}"/>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355600" y="10472737"/>
          <a:ext cx="3451225" cy="2425065"/>
        </a:xfrm>
        <a:prstGeom prst="rect">
          <a:avLst/>
        </a:prstGeom>
      </xdr:spPr>
    </xdr:pic>
    <xdr:clientData/>
  </xdr:twoCellAnchor>
  <xdr:twoCellAnchor editAs="oneCell">
    <xdr:from>
      <xdr:col>7</xdr:col>
      <xdr:colOff>92075</xdr:colOff>
      <xdr:row>85</xdr:row>
      <xdr:rowOff>112396</xdr:rowOff>
    </xdr:from>
    <xdr:to>
      <xdr:col>11</xdr:col>
      <xdr:colOff>361950</xdr:colOff>
      <xdr:row>98</xdr:row>
      <xdr:rowOff>160021</xdr:rowOff>
    </xdr:to>
    <xdr:pic>
      <xdr:nvPicPr>
        <xdr:cNvPr id="11" name="Imagen 10">
          <a:extLst>
            <a:ext uri="{FF2B5EF4-FFF2-40B4-BE49-F238E27FC236}">
              <a16:creationId xmlns:a16="http://schemas.microsoft.com/office/drawing/2014/main" id="{61E2C7EE-7DD6-4681-A88F-69A75F693449}"/>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046855" y="16358236"/>
          <a:ext cx="3455035" cy="2425065"/>
        </a:xfrm>
        <a:prstGeom prst="rect">
          <a:avLst/>
        </a:prstGeom>
      </xdr:spPr>
    </xdr:pic>
    <xdr:clientData/>
  </xdr:twoCellAnchor>
  <xdr:twoCellAnchor editAs="oneCell">
    <xdr:from>
      <xdr:col>7</xdr:col>
      <xdr:colOff>76676</xdr:colOff>
      <xdr:row>69</xdr:row>
      <xdr:rowOff>28575</xdr:rowOff>
    </xdr:from>
    <xdr:to>
      <xdr:col>12</xdr:col>
      <xdr:colOff>18573</xdr:colOff>
      <xdr:row>82</xdr:row>
      <xdr:rowOff>130254</xdr:rowOff>
    </xdr:to>
    <xdr:pic>
      <xdr:nvPicPr>
        <xdr:cNvPr id="12" name="Imagen 11">
          <a:extLst>
            <a:ext uri="{FF2B5EF4-FFF2-40B4-BE49-F238E27FC236}">
              <a16:creationId xmlns:a16="http://schemas.microsoft.com/office/drawing/2014/main" id="{799A9906-B5D6-43D0-96A8-F1028B14A5F7}"/>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4031456" y="13333095"/>
          <a:ext cx="3538537" cy="2479119"/>
        </a:xfrm>
        <a:prstGeom prst="rect">
          <a:avLst/>
        </a:prstGeom>
      </xdr:spPr>
    </xdr:pic>
    <xdr:clientData/>
  </xdr:twoCellAnchor>
  <xdr:twoCellAnchor editAs="oneCell">
    <xdr:from>
      <xdr:col>1</xdr:col>
      <xdr:colOff>87630</xdr:colOff>
      <xdr:row>69</xdr:row>
      <xdr:rowOff>107632</xdr:rowOff>
    </xdr:from>
    <xdr:to>
      <xdr:col>6</xdr:col>
      <xdr:colOff>490855</xdr:colOff>
      <xdr:row>82</xdr:row>
      <xdr:rowOff>155257</xdr:rowOff>
    </xdr:to>
    <xdr:pic>
      <xdr:nvPicPr>
        <xdr:cNvPr id="13" name="Imagen 12">
          <a:extLst>
            <a:ext uri="{FF2B5EF4-FFF2-40B4-BE49-F238E27FC236}">
              <a16:creationId xmlns:a16="http://schemas.microsoft.com/office/drawing/2014/main" id="{8F027F64-3032-49BB-8981-2C45B047D2E8}"/>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339090" y="13412152"/>
          <a:ext cx="3451225" cy="2425065"/>
        </a:xfrm>
        <a:prstGeom prst="rect">
          <a:avLst/>
        </a:prstGeom>
      </xdr:spPr>
    </xdr:pic>
    <xdr:clientData/>
  </xdr:twoCellAnchor>
  <xdr:twoCellAnchor editAs="oneCell">
    <xdr:from>
      <xdr:col>7</xdr:col>
      <xdr:colOff>43815</xdr:colOff>
      <xdr:row>53</xdr:row>
      <xdr:rowOff>129183</xdr:rowOff>
    </xdr:from>
    <xdr:to>
      <xdr:col>11</xdr:col>
      <xdr:colOff>262886</xdr:colOff>
      <xdr:row>66</xdr:row>
      <xdr:rowOff>138705</xdr:rowOff>
    </xdr:to>
    <xdr:pic>
      <xdr:nvPicPr>
        <xdr:cNvPr id="14" name="Imagen 13">
          <a:extLst>
            <a:ext uri="{FF2B5EF4-FFF2-40B4-BE49-F238E27FC236}">
              <a16:creationId xmlns:a16="http://schemas.microsoft.com/office/drawing/2014/main" id="{8147A212-1BD4-476A-9162-2FCF5DB9ADE1}"/>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3998595" y="10492383"/>
          <a:ext cx="3404231" cy="2386962"/>
        </a:xfrm>
        <a:prstGeom prst="rect">
          <a:avLst/>
        </a:prstGeom>
      </xdr:spPr>
    </xdr:pic>
    <xdr:clientData/>
  </xdr:twoCellAnchor>
  <xdr:twoCellAnchor editAs="oneCell">
    <xdr:from>
      <xdr:col>1</xdr:col>
      <xdr:colOff>78105</xdr:colOff>
      <xdr:row>85</xdr:row>
      <xdr:rowOff>80249</xdr:rowOff>
    </xdr:from>
    <xdr:to>
      <xdr:col>6</xdr:col>
      <xdr:colOff>478154</xdr:colOff>
      <xdr:row>98</xdr:row>
      <xdr:rowOff>125492</xdr:rowOff>
    </xdr:to>
    <xdr:pic>
      <xdr:nvPicPr>
        <xdr:cNvPr id="15" name="Imagen 14">
          <a:extLst>
            <a:ext uri="{FF2B5EF4-FFF2-40B4-BE49-F238E27FC236}">
              <a16:creationId xmlns:a16="http://schemas.microsoft.com/office/drawing/2014/main" id="{45B1C453-8214-4032-A210-4C4DE16E441C}"/>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329565" y="16326089"/>
          <a:ext cx="3448049" cy="24226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E0891729-A3D7-4887-A385-D396BA193D1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8A457E61-B499-4D76-A434-BE55C96532FA}"/>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174139</xdr:colOff>
      <xdr:row>66</xdr:row>
      <xdr:rowOff>117700</xdr:rowOff>
    </xdr:from>
    <xdr:to>
      <xdr:col>6</xdr:col>
      <xdr:colOff>976425</xdr:colOff>
      <xdr:row>77</xdr:row>
      <xdr:rowOff>128850</xdr:rowOff>
    </xdr:to>
    <xdr:pic>
      <xdr:nvPicPr>
        <xdr:cNvPr id="4" name="Imagen 3">
          <a:extLst>
            <a:ext uri="{FF2B5EF4-FFF2-40B4-BE49-F238E27FC236}">
              <a16:creationId xmlns:a16="http://schemas.microsoft.com/office/drawing/2014/main" id="{56CC2AE5-A80A-4F33-ACC3-206B20D6E3F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417979" y="16904560"/>
          <a:ext cx="3842666" cy="2022830"/>
        </a:xfrm>
        <a:prstGeom prst="rect">
          <a:avLst/>
        </a:prstGeom>
      </xdr:spPr>
    </xdr:pic>
    <xdr:clientData/>
  </xdr:twoCellAnchor>
  <xdr:twoCellAnchor editAs="oneCell">
    <xdr:from>
      <xdr:col>2</xdr:col>
      <xdr:colOff>39822</xdr:colOff>
      <xdr:row>6</xdr:row>
      <xdr:rowOff>64101</xdr:rowOff>
    </xdr:from>
    <xdr:to>
      <xdr:col>6</xdr:col>
      <xdr:colOff>816210</xdr:colOff>
      <xdr:row>13</xdr:row>
      <xdr:rowOff>173113</xdr:rowOff>
    </xdr:to>
    <xdr:pic>
      <xdr:nvPicPr>
        <xdr:cNvPr id="5" name="Imagen 4">
          <a:extLst>
            <a:ext uri="{FF2B5EF4-FFF2-40B4-BE49-F238E27FC236}">
              <a16:creationId xmlns:a16="http://schemas.microsoft.com/office/drawing/2014/main" id="{C8DECF21-33E8-4354-8FC7-F40138B63FF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603702" y="1801461"/>
          <a:ext cx="3496728" cy="2509312"/>
        </a:xfrm>
        <a:prstGeom prst="rect">
          <a:avLst/>
        </a:prstGeom>
      </xdr:spPr>
    </xdr:pic>
    <xdr:clientData/>
  </xdr:twoCellAnchor>
  <xdr:twoCellAnchor editAs="oneCell">
    <xdr:from>
      <xdr:col>7</xdr:col>
      <xdr:colOff>446304</xdr:colOff>
      <xdr:row>6</xdr:row>
      <xdr:rowOff>41958</xdr:rowOff>
    </xdr:from>
    <xdr:to>
      <xdr:col>11</xdr:col>
      <xdr:colOff>114454</xdr:colOff>
      <xdr:row>13</xdr:row>
      <xdr:rowOff>147631</xdr:rowOff>
    </xdr:to>
    <xdr:pic>
      <xdr:nvPicPr>
        <xdr:cNvPr id="6" name="Imagen 5">
          <a:extLst>
            <a:ext uri="{FF2B5EF4-FFF2-40B4-BE49-F238E27FC236}">
              <a16:creationId xmlns:a16="http://schemas.microsoft.com/office/drawing/2014/main" id="{0C88761D-FFC4-4064-8896-E73D20A63E0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850664" y="1779318"/>
          <a:ext cx="3516250" cy="2505973"/>
        </a:xfrm>
        <a:prstGeom prst="rect">
          <a:avLst/>
        </a:prstGeom>
      </xdr:spPr>
    </xdr:pic>
    <xdr:clientData/>
  </xdr:twoCellAnchor>
  <xdr:twoCellAnchor editAs="oneCell">
    <xdr:from>
      <xdr:col>2</xdr:col>
      <xdr:colOff>46254</xdr:colOff>
      <xdr:row>16</xdr:row>
      <xdr:rowOff>70533</xdr:rowOff>
    </xdr:from>
    <xdr:to>
      <xdr:col>6</xdr:col>
      <xdr:colOff>819304</xdr:colOff>
      <xdr:row>29</xdr:row>
      <xdr:rowOff>157156</xdr:rowOff>
    </xdr:to>
    <xdr:pic>
      <xdr:nvPicPr>
        <xdr:cNvPr id="7" name="Imagen 6">
          <a:extLst>
            <a:ext uri="{FF2B5EF4-FFF2-40B4-BE49-F238E27FC236}">
              <a16:creationId xmlns:a16="http://schemas.microsoft.com/office/drawing/2014/main" id="{F821200B-D16A-4D58-9859-C27830547AD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610134" y="4772073"/>
          <a:ext cx="3493390" cy="2456443"/>
        </a:xfrm>
        <a:prstGeom prst="rect">
          <a:avLst/>
        </a:prstGeom>
      </xdr:spPr>
    </xdr:pic>
    <xdr:clientData/>
  </xdr:twoCellAnchor>
  <xdr:twoCellAnchor editAs="oneCell">
    <xdr:from>
      <xdr:col>7</xdr:col>
      <xdr:colOff>452737</xdr:colOff>
      <xdr:row>16</xdr:row>
      <xdr:rowOff>45051</xdr:rowOff>
    </xdr:from>
    <xdr:to>
      <xdr:col>11</xdr:col>
      <xdr:colOff>117547</xdr:colOff>
      <xdr:row>29</xdr:row>
      <xdr:rowOff>135013</xdr:rowOff>
    </xdr:to>
    <xdr:pic>
      <xdr:nvPicPr>
        <xdr:cNvPr id="8" name="Imagen 7">
          <a:extLst>
            <a:ext uri="{FF2B5EF4-FFF2-40B4-BE49-F238E27FC236}">
              <a16:creationId xmlns:a16="http://schemas.microsoft.com/office/drawing/2014/main" id="{A9565872-6749-4CC7-9F9D-9DE769F9E07C}"/>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857097" y="4746591"/>
          <a:ext cx="3512910" cy="2459782"/>
        </a:xfrm>
        <a:prstGeom prst="rect">
          <a:avLst/>
        </a:prstGeom>
      </xdr:spPr>
    </xdr:pic>
    <xdr:clientData/>
  </xdr:twoCellAnchor>
  <xdr:twoCellAnchor editAs="oneCell">
    <xdr:from>
      <xdr:col>2</xdr:col>
      <xdr:colOff>43162</xdr:colOff>
      <xdr:row>32</xdr:row>
      <xdr:rowOff>48144</xdr:rowOff>
    </xdr:from>
    <xdr:to>
      <xdr:col>6</xdr:col>
      <xdr:colOff>812872</xdr:colOff>
      <xdr:row>45</xdr:row>
      <xdr:rowOff>122394</xdr:rowOff>
    </xdr:to>
    <xdr:pic>
      <xdr:nvPicPr>
        <xdr:cNvPr id="9" name="Imagen 8">
          <a:extLst>
            <a:ext uri="{FF2B5EF4-FFF2-40B4-BE49-F238E27FC236}">
              <a16:creationId xmlns:a16="http://schemas.microsoft.com/office/drawing/2014/main" id="{840F2DBA-D874-4C87-BE4A-FA4E8DE2E13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607042" y="7683384"/>
          <a:ext cx="3490050" cy="2466930"/>
        </a:xfrm>
        <a:prstGeom prst="rect">
          <a:avLst/>
        </a:prstGeom>
      </xdr:spPr>
    </xdr:pic>
    <xdr:clientData/>
  </xdr:twoCellAnchor>
  <xdr:twoCellAnchor editAs="oneCell">
    <xdr:from>
      <xdr:col>7</xdr:col>
      <xdr:colOff>434443</xdr:colOff>
      <xdr:row>32</xdr:row>
      <xdr:rowOff>28383</xdr:rowOff>
    </xdr:from>
    <xdr:to>
      <xdr:col>11</xdr:col>
      <xdr:colOff>193676</xdr:colOff>
      <xdr:row>45</xdr:row>
      <xdr:rowOff>171244</xdr:rowOff>
    </xdr:to>
    <xdr:pic>
      <xdr:nvPicPr>
        <xdr:cNvPr id="10" name="Imagen 9">
          <a:extLst>
            <a:ext uri="{FF2B5EF4-FFF2-40B4-BE49-F238E27FC236}">
              <a16:creationId xmlns:a16="http://schemas.microsoft.com/office/drawing/2014/main" id="{AB61E382-2043-45B9-90E5-BCAC18CAA3E8}"/>
            </a:ext>
          </a:extLst>
        </xdr:cNvPr>
        <xdr:cNvPicPr>
          <a:picLocks noChangeAspect="1"/>
        </xdr:cNvPicPr>
      </xdr:nvPicPr>
      <xdr:blipFill>
        <a:blip xmlns:r="http://schemas.openxmlformats.org/officeDocument/2006/relationships" r:embed="rId9"/>
        <a:stretch>
          <a:fillRect/>
        </a:stretch>
      </xdr:blipFill>
      <xdr:spPr>
        <a:xfrm>
          <a:off x="4838803" y="7663623"/>
          <a:ext cx="3607333" cy="2535541"/>
        </a:xfrm>
        <a:prstGeom prst="rect">
          <a:avLst/>
        </a:prstGeom>
      </xdr:spPr>
    </xdr:pic>
    <xdr:clientData/>
  </xdr:twoCellAnchor>
  <xdr:twoCellAnchor editAs="oneCell">
    <xdr:from>
      <xdr:col>2</xdr:col>
      <xdr:colOff>31822</xdr:colOff>
      <xdr:row>82</xdr:row>
      <xdr:rowOff>88193</xdr:rowOff>
    </xdr:from>
    <xdr:to>
      <xdr:col>6</xdr:col>
      <xdr:colOff>808637</xdr:colOff>
      <xdr:row>95</xdr:row>
      <xdr:rowOff>158934</xdr:rowOff>
    </xdr:to>
    <xdr:pic>
      <xdr:nvPicPr>
        <xdr:cNvPr id="11" name="Imagen 10">
          <a:extLst>
            <a:ext uri="{FF2B5EF4-FFF2-40B4-BE49-F238E27FC236}">
              <a16:creationId xmlns:a16="http://schemas.microsoft.com/office/drawing/2014/main" id="{AA1BBC94-C218-444B-B1D2-47911C4ACD2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a:ext>
          </a:extLst>
        </a:blip>
        <a:srcRect/>
        <a:stretch>
          <a:fillRect/>
        </a:stretch>
      </xdr:blipFill>
      <xdr:spPr bwMode="auto">
        <a:xfrm>
          <a:off x="595702" y="20898413"/>
          <a:ext cx="3497155" cy="253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638336</xdr:colOff>
      <xdr:row>82</xdr:row>
      <xdr:rowOff>85047</xdr:rowOff>
    </xdr:from>
    <xdr:to>
      <xdr:col>10</xdr:col>
      <xdr:colOff>434737</xdr:colOff>
      <xdr:row>95</xdr:row>
      <xdr:rowOff>194332</xdr:rowOff>
    </xdr:to>
    <xdr:pic>
      <xdr:nvPicPr>
        <xdr:cNvPr id="12" name="Imagen 11">
          <a:extLst>
            <a:ext uri="{FF2B5EF4-FFF2-40B4-BE49-F238E27FC236}">
              <a16:creationId xmlns:a16="http://schemas.microsoft.com/office/drawing/2014/main" id="{3E0793FE-DA11-4608-A4C1-1B43AAF6E236}"/>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a:ext>
          </a:extLst>
        </a:blip>
        <a:srcRect/>
        <a:stretch>
          <a:fillRect/>
        </a:stretch>
      </xdr:blipFill>
      <xdr:spPr bwMode="auto">
        <a:xfrm>
          <a:off x="5629436" y="20895267"/>
          <a:ext cx="2135741" cy="2578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267892</xdr:colOff>
      <xdr:row>98</xdr:row>
      <xdr:rowOff>54000</xdr:rowOff>
    </xdr:from>
    <xdr:to>
      <xdr:col>5</xdr:col>
      <xdr:colOff>520321</xdr:colOff>
      <xdr:row>111</xdr:row>
      <xdr:rowOff>181495</xdr:rowOff>
    </xdr:to>
    <xdr:pic>
      <xdr:nvPicPr>
        <xdr:cNvPr id="13" name="Imagen 12">
          <a:extLst>
            <a:ext uri="{FF2B5EF4-FFF2-40B4-BE49-F238E27FC236}">
              <a16:creationId xmlns:a16="http://schemas.microsoft.com/office/drawing/2014/main" id="{31245ADD-18FB-4D49-80AD-8C97E3D3A4D1}"/>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a:ext>
          </a:extLst>
        </a:blip>
        <a:srcRect/>
        <a:stretch>
          <a:fillRect/>
        </a:stretch>
      </xdr:blipFill>
      <xdr:spPr bwMode="auto">
        <a:xfrm>
          <a:off x="1403272" y="23950320"/>
          <a:ext cx="1585929" cy="250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709738</xdr:colOff>
      <xdr:row>98</xdr:row>
      <xdr:rowOff>43595</xdr:rowOff>
    </xdr:from>
    <xdr:to>
      <xdr:col>10</xdr:col>
      <xdr:colOff>415092</xdr:colOff>
      <xdr:row>111</xdr:row>
      <xdr:rowOff>143774</xdr:rowOff>
    </xdr:to>
    <xdr:pic>
      <xdr:nvPicPr>
        <xdr:cNvPr id="14" name="Imagen 13">
          <a:extLst>
            <a:ext uri="{FF2B5EF4-FFF2-40B4-BE49-F238E27FC236}">
              <a16:creationId xmlns:a16="http://schemas.microsoft.com/office/drawing/2014/main" id="{4AD7A20D-CD44-4555-BBB1-12A4A5D172ED}"/>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a:ext>
          </a:extLst>
        </a:blip>
        <a:srcRect/>
        <a:stretch>
          <a:fillRect/>
        </a:stretch>
      </xdr:blipFill>
      <xdr:spPr bwMode="auto">
        <a:xfrm>
          <a:off x="5700838" y="23939915"/>
          <a:ext cx="2044694" cy="24776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295275</xdr:colOff>
      <xdr:row>49</xdr:row>
      <xdr:rowOff>28575</xdr:rowOff>
    </xdr:from>
    <xdr:to>
      <xdr:col>10</xdr:col>
      <xdr:colOff>545883</xdr:colOff>
      <xdr:row>62</xdr:row>
      <xdr:rowOff>160767</xdr:rowOff>
    </xdr:to>
    <xdr:pic>
      <xdr:nvPicPr>
        <xdr:cNvPr id="15" name="Imagen 14">
          <a:extLst>
            <a:ext uri="{FF2B5EF4-FFF2-40B4-BE49-F238E27FC236}">
              <a16:creationId xmlns:a16="http://schemas.microsoft.com/office/drawing/2014/main" id="{D2EFE557-BA28-4A19-B7B3-0545E189C9AE}"/>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5286375" y="13630275"/>
          <a:ext cx="2589948" cy="2524872"/>
        </a:xfrm>
        <a:prstGeom prst="rect">
          <a:avLst/>
        </a:prstGeom>
      </xdr:spPr>
    </xdr:pic>
    <xdr:clientData/>
  </xdr:twoCellAnchor>
  <xdr:twoCellAnchor editAs="oneCell">
    <xdr:from>
      <xdr:col>2</xdr:col>
      <xdr:colOff>57150</xdr:colOff>
      <xdr:row>49</xdr:row>
      <xdr:rowOff>104775</xdr:rowOff>
    </xdr:from>
    <xdr:to>
      <xdr:col>6</xdr:col>
      <xdr:colOff>793751</xdr:colOff>
      <xdr:row>62</xdr:row>
      <xdr:rowOff>150020</xdr:rowOff>
    </xdr:to>
    <xdr:pic>
      <xdr:nvPicPr>
        <xdr:cNvPr id="16" name="Imagen 15">
          <a:extLst>
            <a:ext uri="{FF2B5EF4-FFF2-40B4-BE49-F238E27FC236}">
              <a16:creationId xmlns:a16="http://schemas.microsoft.com/office/drawing/2014/main" id="{2CA2931A-4BCB-4A4C-B94F-FA524EA13AE5}"/>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621030" y="13706475"/>
          <a:ext cx="3456941" cy="2437925"/>
        </a:xfrm>
        <a:prstGeom prst="rect">
          <a:avLst/>
        </a:prstGeom>
      </xdr:spPr>
    </xdr:pic>
    <xdr:clientData/>
  </xdr:twoCellAnchor>
  <xdr:twoCellAnchor editAs="oneCell">
    <xdr:from>
      <xdr:col>2</xdr:col>
      <xdr:colOff>66675</xdr:colOff>
      <xdr:row>132</xdr:row>
      <xdr:rowOff>114300</xdr:rowOff>
    </xdr:from>
    <xdr:to>
      <xdr:col>6</xdr:col>
      <xdr:colOff>685800</xdr:colOff>
      <xdr:row>145</xdr:row>
      <xdr:rowOff>71437</xdr:rowOff>
    </xdr:to>
    <xdr:pic>
      <xdr:nvPicPr>
        <xdr:cNvPr id="17" name="Imagen 16">
          <a:extLst>
            <a:ext uri="{FF2B5EF4-FFF2-40B4-BE49-F238E27FC236}">
              <a16:creationId xmlns:a16="http://schemas.microsoft.com/office/drawing/2014/main" id="{6181A578-65C8-4DE7-A432-F28C48E94C82}"/>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630555" y="31249620"/>
          <a:ext cx="3339465" cy="2349817"/>
        </a:xfrm>
        <a:prstGeom prst="rect">
          <a:avLst/>
        </a:prstGeom>
      </xdr:spPr>
    </xdr:pic>
    <xdr:clientData/>
  </xdr:twoCellAnchor>
  <xdr:twoCellAnchor editAs="oneCell">
    <xdr:from>
      <xdr:col>8</xdr:col>
      <xdr:colOff>0</xdr:colOff>
      <xdr:row>132</xdr:row>
      <xdr:rowOff>133350</xdr:rowOff>
    </xdr:from>
    <xdr:to>
      <xdr:col>11</xdr:col>
      <xdr:colOff>171449</xdr:colOff>
      <xdr:row>145</xdr:row>
      <xdr:rowOff>154780</xdr:rowOff>
    </xdr:to>
    <xdr:pic>
      <xdr:nvPicPr>
        <xdr:cNvPr id="18" name="Imagen 17">
          <a:extLst>
            <a:ext uri="{FF2B5EF4-FFF2-40B4-BE49-F238E27FC236}">
              <a16:creationId xmlns:a16="http://schemas.microsoft.com/office/drawing/2014/main" id="{16B11DFD-E109-4F15-AD96-F8FF220D335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4991100" y="31268670"/>
          <a:ext cx="3432809" cy="2414110"/>
        </a:xfrm>
        <a:prstGeom prst="rect">
          <a:avLst/>
        </a:prstGeom>
      </xdr:spPr>
    </xdr:pic>
    <xdr:clientData/>
  </xdr:twoCellAnchor>
  <xdr:twoCellAnchor editAs="oneCell">
    <xdr:from>
      <xdr:col>2</xdr:col>
      <xdr:colOff>0</xdr:colOff>
      <xdr:row>148</xdr:row>
      <xdr:rowOff>38100</xdr:rowOff>
    </xdr:from>
    <xdr:to>
      <xdr:col>6</xdr:col>
      <xdr:colOff>800099</xdr:colOff>
      <xdr:row>161</xdr:row>
      <xdr:rowOff>130967</xdr:rowOff>
    </xdr:to>
    <xdr:pic>
      <xdr:nvPicPr>
        <xdr:cNvPr id="19" name="Imagen 18">
          <a:extLst>
            <a:ext uri="{FF2B5EF4-FFF2-40B4-BE49-F238E27FC236}">
              <a16:creationId xmlns:a16="http://schemas.microsoft.com/office/drawing/2014/main" id="{8F8E1910-E008-462A-9BF5-8847BC9801BD}"/>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563880" y="34160460"/>
          <a:ext cx="3520439" cy="2485547"/>
        </a:xfrm>
        <a:prstGeom prst="rect">
          <a:avLst/>
        </a:prstGeom>
      </xdr:spPr>
    </xdr:pic>
    <xdr:clientData/>
  </xdr:twoCellAnchor>
  <xdr:twoCellAnchor editAs="oneCell">
    <xdr:from>
      <xdr:col>8</xdr:col>
      <xdr:colOff>9525</xdr:colOff>
      <xdr:row>148</xdr:row>
      <xdr:rowOff>85725</xdr:rowOff>
    </xdr:from>
    <xdr:to>
      <xdr:col>11</xdr:col>
      <xdr:colOff>228600</xdr:colOff>
      <xdr:row>161</xdr:row>
      <xdr:rowOff>142874</xdr:rowOff>
    </xdr:to>
    <xdr:pic>
      <xdr:nvPicPr>
        <xdr:cNvPr id="20" name="Imagen 19">
          <a:extLst>
            <a:ext uri="{FF2B5EF4-FFF2-40B4-BE49-F238E27FC236}">
              <a16:creationId xmlns:a16="http://schemas.microsoft.com/office/drawing/2014/main" id="{FAD85E18-20CB-425D-9DC0-6AA1A730BA7D}"/>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5000625" y="34208085"/>
          <a:ext cx="3480435" cy="2449829"/>
        </a:xfrm>
        <a:prstGeom prst="rect">
          <a:avLst/>
        </a:prstGeom>
      </xdr:spPr>
    </xdr:pic>
    <xdr:clientData/>
  </xdr:twoCellAnchor>
  <xdr:twoCellAnchor editAs="oneCell">
    <xdr:from>
      <xdr:col>7</xdr:col>
      <xdr:colOff>533400</xdr:colOff>
      <xdr:row>164</xdr:row>
      <xdr:rowOff>85725</xdr:rowOff>
    </xdr:from>
    <xdr:to>
      <xdr:col>11</xdr:col>
      <xdr:colOff>231775</xdr:colOff>
      <xdr:row>177</xdr:row>
      <xdr:rowOff>180974</xdr:rowOff>
    </xdr:to>
    <xdr:pic>
      <xdr:nvPicPr>
        <xdr:cNvPr id="21" name="Imagen 20">
          <a:extLst>
            <a:ext uri="{FF2B5EF4-FFF2-40B4-BE49-F238E27FC236}">
              <a16:creationId xmlns:a16="http://schemas.microsoft.com/office/drawing/2014/main" id="{57DB12C7-4794-4B91-8936-4575B2AD571A}"/>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rot="5400000">
          <a:off x="5467033" y="36665852"/>
          <a:ext cx="2487929" cy="3546475"/>
        </a:xfrm>
        <a:prstGeom prst="rect">
          <a:avLst/>
        </a:prstGeom>
      </xdr:spPr>
    </xdr:pic>
    <xdr:clientData/>
  </xdr:twoCellAnchor>
  <xdr:twoCellAnchor editAs="oneCell">
    <xdr:from>
      <xdr:col>2</xdr:col>
      <xdr:colOff>76200</xdr:colOff>
      <xdr:row>164</xdr:row>
      <xdr:rowOff>133350</xdr:rowOff>
    </xdr:from>
    <xdr:to>
      <xdr:col>6</xdr:col>
      <xdr:colOff>609600</xdr:colOff>
      <xdr:row>178</xdr:row>
      <xdr:rowOff>40127</xdr:rowOff>
    </xdr:to>
    <xdr:pic>
      <xdr:nvPicPr>
        <xdr:cNvPr id="22" name="Imagen 21">
          <a:extLst>
            <a:ext uri="{FF2B5EF4-FFF2-40B4-BE49-F238E27FC236}">
              <a16:creationId xmlns:a16="http://schemas.microsoft.com/office/drawing/2014/main" id="{3F88966C-6248-4513-A2E6-4F919F01C4D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640080" y="37242750"/>
          <a:ext cx="3253740" cy="2482337"/>
        </a:xfrm>
        <a:prstGeom prst="rect">
          <a:avLst/>
        </a:prstGeom>
      </xdr:spPr>
    </xdr:pic>
    <xdr:clientData/>
  </xdr:twoCellAnchor>
  <xdr:twoCellAnchor editAs="oneCell">
    <xdr:from>
      <xdr:col>1</xdr:col>
      <xdr:colOff>169177</xdr:colOff>
      <xdr:row>116</xdr:row>
      <xdr:rowOff>92747</xdr:rowOff>
    </xdr:from>
    <xdr:to>
      <xdr:col>6</xdr:col>
      <xdr:colOff>962342</xdr:colOff>
      <xdr:row>127</xdr:row>
      <xdr:rowOff>106177</xdr:rowOff>
    </xdr:to>
    <xdr:pic>
      <xdr:nvPicPr>
        <xdr:cNvPr id="23" name="Imagen 22">
          <a:extLst>
            <a:ext uri="{FF2B5EF4-FFF2-40B4-BE49-F238E27FC236}">
              <a16:creationId xmlns:a16="http://schemas.microsoft.com/office/drawing/2014/main" id="{CB21DFC5-08BC-4509-AC20-50A61CB4549A}"/>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13017" y="27783827"/>
          <a:ext cx="3833545" cy="2108930"/>
        </a:xfrm>
        <a:prstGeom prst="rect">
          <a:avLst/>
        </a:prstGeom>
      </xdr:spPr>
    </xdr:pic>
    <xdr:clientData/>
  </xdr:twoCellAnchor>
  <xdr:twoCellAnchor editAs="oneCell">
    <xdr:from>
      <xdr:col>7</xdr:col>
      <xdr:colOff>167362</xdr:colOff>
      <xdr:row>115</xdr:row>
      <xdr:rowOff>177801</xdr:rowOff>
    </xdr:from>
    <xdr:to>
      <xdr:col>11</xdr:col>
      <xdr:colOff>554577</xdr:colOff>
      <xdr:row>128</xdr:row>
      <xdr:rowOff>21124</xdr:rowOff>
    </xdr:to>
    <xdr:pic>
      <xdr:nvPicPr>
        <xdr:cNvPr id="24" name="Imagen 23">
          <a:extLst>
            <a:ext uri="{FF2B5EF4-FFF2-40B4-BE49-F238E27FC236}">
              <a16:creationId xmlns:a16="http://schemas.microsoft.com/office/drawing/2014/main" id="{78A57001-97E6-4FB4-9032-0D616A4732DD}"/>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4571722" y="27678381"/>
          <a:ext cx="4235315" cy="231220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54FA8482-9093-4A1F-964C-B4EF165E561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EDF8AC43-8708-4F14-B312-A1AFD0F7AE07}"/>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8</xdr:col>
      <xdr:colOff>483430</xdr:colOff>
      <xdr:row>22</xdr:row>
      <xdr:rowOff>45627</xdr:rowOff>
    </xdr:from>
    <xdr:to>
      <xdr:col>10</xdr:col>
      <xdr:colOff>307146</xdr:colOff>
      <xdr:row>35</xdr:row>
      <xdr:rowOff>97248</xdr:rowOff>
    </xdr:to>
    <xdr:pic>
      <xdr:nvPicPr>
        <xdr:cNvPr id="4" name="Imagen 3">
          <a:extLst>
            <a:ext uri="{FF2B5EF4-FFF2-40B4-BE49-F238E27FC236}">
              <a16:creationId xmlns:a16="http://schemas.microsoft.com/office/drawing/2014/main" id="{F3C510E2-4F59-400D-91F5-2B3B0314123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a:ext>
          </a:extLst>
        </a:blip>
        <a:srcRect/>
        <a:stretch>
          <a:fillRect/>
        </a:stretch>
      </xdr:blipFill>
      <xdr:spPr bwMode="auto">
        <a:xfrm>
          <a:off x="5474530" y="4724307"/>
          <a:ext cx="2163056" cy="24290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127550</xdr:colOff>
      <xdr:row>6</xdr:row>
      <xdr:rowOff>71378</xdr:rowOff>
    </xdr:from>
    <xdr:to>
      <xdr:col>6</xdr:col>
      <xdr:colOff>129626</xdr:colOff>
      <xdr:row>19</xdr:row>
      <xdr:rowOff>138173</xdr:rowOff>
    </xdr:to>
    <xdr:pic>
      <xdr:nvPicPr>
        <xdr:cNvPr id="5" name="Imagen 4">
          <a:extLst>
            <a:ext uri="{FF2B5EF4-FFF2-40B4-BE49-F238E27FC236}">
              <a16:creationId xmlns:a16="http://schemas.microsoft.com/office/drawing/2014/main" id="{2D9A6863-3172-4352-A52A-9FCD501B7F9A}"/>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a:ext>
          </a:extLst>
        </a:blip>
        <a:srcRect/>
        <a:stretch>
          <a:fillRect/>
        </a:stretch>
      </xdr:blipFill>
      <xdr:spPr bwMode="auto">
        <a:xfrm>
          <a:off x="1262930" y="1808738"/>
          <a:ext cx="2150916" cy="24442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447675</xdr:colOff>
      <xdr:row>6</xdr:row>
      <xdr:rowOff>51617</xdr:rowOff>
    </xdr:from>
    <xdr:to>
      <xdr:col>10</xdr:col>
      <xdr:colOff>323850</xdr:colOff>
      <xdr:row>19</xdr:row>
      <xdr:rowOff>178980</xdr:rowOff>
    </xdr:to>
    <xdr:pic>
      <xdr:nvPicPr>
        <xdr:cNvPr id="6" name="Imagen 5">
          <a:extLst>
            <a:ext uri="{FF2B5EF4-FFF2-40B4-BE49-F238E27FC236}">
              <a16:creationId xmlns:a16="http://schemas.microsoft.com/office/drawing/2014/main" id="{79C2745B-7A6E-4C1A-A49B-DCAA5FADE82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a:ext>
          </a:extLst>
        </a:blip>
        <a:srcRect/>
        <a:stretch>
          <a:fillRect/>
        </a:stretch>
      </xdr:blipFill>
      <xdr:spPr bwMode="auto">
        <a:xfrm>
          <a:off x="5438775" y="1788977"/>
          <a:ext cx="2215515" cy="25048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136655</xdr:colOff>
      <xdr:row>22</xdr:row>
      <xdr:rowOff>49292</xdr:rowOff>
    </xdr:from>
    <xdr:to>
      <xdr:col>6</xdr:col>
      <xdr:colOff>120521</xdr:colOff>
      <xdr:row>35</xdr:row>
      <xdr:rowOff>122158</xdr:rowOff>
    </xdr:to>
    <xdr:pic>
      <xdr:nvPicPr>
        <xdr:cNvPr id="7" name="Imagen 6">
          <a:extLst>
            <a:ext uri="{FF2B5EF4-FFF2-40B4-BE49-F238E27FC236}">
              <a16:creationId xmlns:a16="http://schemas.microsoft.com/office/drawing/2014/main" id="{2A9AE527-CD25-4123-B1E6-39F8A3C7DCBB}"/>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a:ext>
          </a:extLst>
        </a:blip>
        <a:srcRect/>
        <a:stretch>
          <a:fillRect/>
        </a:stretch>
      </xdr:blipFill>
      <xdr:spPr bwMode="auto">
        <a:xfrm>
          <a:off x="1272035" y="4727972"/>
          <a:ext cx="2132706" cy="24503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15234</xdr:colOff>
      <xdr:row>38</xdr:row>
      <xdr:rowOff>115010</xdr:rowOff>
    </xdr:from>
    <xdr:to>
      <xdr:col>6</xdr:col>
      <xdr:colOff>38100</xdr:colOff>
      <xdr:row>52</xdr:row>
      <xdr:rowOff>25133</xdr:rowOff>
    </xdr:to>
    <xdr:pic>
      <xdr:nvPicPr>
        <xdr:cNvPr id="8" name="Imagen 7">
          <a:extLst>
            <a:ext uri="{FF2B5EF4-FFF2-40B4-BE49-F238E27FC236}">
              <a16:creationId xmlns:a16="http://schemas.microsoft.com/office/drawing/2014/main" id="{A65F2A52-E4A7-4171-A4A1-CA2B8770696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a:ext>
          </a:extLst>
        </a:blip>
        <a:srcRect/>
        <a:stretch>
          <a:fillRect/>
        </a:stretch>
      </xdr:blipFill>
      <xdr:spPr bwMode="auto">
        <a:xfrm>
          <a:off x="1150614" y="7735010"/>
          <a:ext cx="2171706" cy="2470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681493</xdr:colOff>
      <xdr:row>38</xdr:row>
      <xdr:rowOff>99742</xdr:rowOff>
    </xdr:from>
    <xdr:to>
      <xdr:col>10</xdr:col>
      <xdr:colOff>383811</xdr:colOff>
      <xdr:row>51</xdr:row>
      <xdr:rowOff>157432</xdr:rowOff>
    </xdr:to>
    <xdr:pic>
      <xdr:nvPicPr>
        <xdr:cNvPr id="9" name="Imagen 8">
          <a:extLst>
            <a:ext uri="{FF2B5EF4-FFF2-40B4-BE49-F238E27FC236}">
              <a16:creationId xmlns:a16="http://schemas.microsoft.com/office/drawing/2014/main" id="{326472D9-E62E-4B7B-9253-668ED6F991DE}"/>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a:ext>
          </a:extLst>
        </a:blip>
        <a:srcRect/>
        <a:stretch>
          <a:fillRect/>
        </a:stretch>
      </xdr:blipFill>
      <xdr:spPr bwMode="auto">
        <a:xfrm>
          <a:off x="5672593" y="7719742"/>
          <a:ext cx="2041658" cy="2435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34386</xdr:colOff>
      <xdr:row>54</xdr:row>
      <xdr:rowOff>64769</xdr:rowOff>
    </xdr:from>
    <xdr:to>
      <xdr:col>5</xdr:col>
      <xdr:colOff>739381</xdr:colOff>
      <xdr:row>67</xdr:row>
      <xdr:rowOff>108362</xdr:rowOff>
    </xdr:to>
    <xdr:pic>
      <xdr:nvPicPr>
        <xdr:cNvPr id="10" name="Imagen 9">
          <a:extLst>
            <a:ext uri="{FF2B5EF4-FFF2-40B4-BE49-F238E27FC236}">
              <a16:creationId xmlns:a16="http://schemas.microsoft.com/office/drawing/2014/main" id="{116AD3AC-2423-4887-A02D-0FB38267ED12}"/>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a:ext>
          </a:extLst>
        </a:blip>
        <a:srcRect/>
        <a:stretch>
          <a:fillRect/>
        </a:stretch>
      </xdr:blipFill>
      <xdr:spPr bwMode="auto">
        <a:xfrm>
          <a:off x="1169766" y="10626089"/>
          <a:ext cx="2038495" cy="24210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33452</xdr:colOff>
      <xdr:row>120</xdr:row>
      <xdr:rowOff>64569</xdr:rowOff>
    </xdr:from>
    <xdr:to>
      <xdr:col>6</xdr:col>
      <xdr:colOff>793755</xdr:colOff>
      <xdr:row>133</xdr:row>
      <xdr:rowOff>143882</xdr:rowOff>
    </xdr:to>
    <xdr:pic>
      <xdr:nvPicPr>
        <xdr:cNvPr id="11" name="Imagen 10">
          <a:extLst>
            <a:ext uri="{FF2B5EF4-FFF2-40B4-BE49-F238E27FC236}">
              <a16:creationId xmlns:a16="http://schemas.microsoft.com/office/drawing/2014/main" id="{80FC9E76-33DE-4FF9-8F66-DC4FA01F38A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597332" y="25248669"/>
          <a:ext cx="3480643" cy="2449133"/>
        </a:xfrm>
        <a:prstGeom prst="rect">
          <a:avLst/>
        </a:prstGeom>
      </xdr:spPr>
    </xdr:pic>
    <xdr:clientData/>
  </xdr:twoCellAnchor>
  <xdr:twoCellAnchor editAs="oneCell">
    <xdr:from>
      <xdr:col>1</xdr:col>
      <xdr:colOff>281102</xdr:colOff>
      <xdr:row>87</xdr:row>
      <xdr:rowOff>67952</xdr:rowOff>
    </xdr:from>
    <xdr:to>
      <xdr:col>6</xdr:col>
      <xdr:colOff>727080</xdr:colOff>
      <xdr:row>100</xdr:row>
      <xdr:rowOff>150023</xdr:rowOff>
    </xdr:to>
    <xdr:pic>
      <xdr:nvPicPr>
        <xdr:cNvPr id="12" name="Imagen 11">
          <a:extLst>
            <a:ext uri="{FF2B5EF4-FFF2-40B4-BE49-F238E27FC236}">
              <a16:creationId xmlns:a16="http://schemas.microsoft.com/office/drawing/2014/main" id="{96411845-0266-461D-B53E-1F1FAFE75015}"/>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524942" y="18142592"/>
          <a:ext cx="3486358" cy="2451891"/>
        </a:xfrm>
        <a:prstGeom prst="rect">
          <a:avLst/>
        </a:prstGeom>
      </xdr:spPr>
    </xdr:pic>
    <xdr:clientData/>
  </xdr:twoCellAnchor>
  <xdr:twoCellAnchor editAs="oneCell">
    <xdr:from>
      <xdr:col>7</xdr:col>
      <xdr:colOff>462700</xdr:colOff>
      <xdr:row>87</xdr:row>
      <xdr:rowOff>52285</xdr:rowOff>
    </xdr:from>
    <xdr:to>
      <xdr:col>11</xdr:col>
      <xdr:colOff>126380</xdr:colOff>
      <xdr:row>100</xdr:row>
      <xdr:rowOff>137115</xdr:rowOff>
    </xdr:to>
    <xdr:pic>
      <xdr:nvPicPr>
        <xdr:cNvPr id="13" name="Imagen 12">
          <a:extLst>
            <a:ext uri="{FF2B5EF4-FFF2-40B4-BE49-F238E27FC236}">
              <a16:creationId xmlns:a16="http://schemas.microsoft.com/office/drawing/2014/main" id="{C692AF13-4BC3-4B9C-88C7-F97FDF65AD65}"/>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867060" y="18126925"/>
          <a:ext cx="3511780" cy="2454650"/>
        </a:xfrm>
        <a:prstGeom prst="rect">
          <a:avLst/>
        </a:prstGeom>
      </xdr:spPr>
    </xdr:pic>
    <xdr:clientData/>
  </xdr:twoCellAnchor>
  <xdr:twoCellAnchor editAs="oneCell">
    <xdr:from>
      <xdr:col>1</xdr:col>
      <xdr:colOff>284485</xdr:colOff>
      <xdr:row>103</xdr:row>
      <xdr:rowOff>52285</xdr:rowOff>
    </xdr:from>
    <xdr:to>
      <xdr:col>6</xdr:col>
      <xdr:colOff>733222</xdr:colOff>
      <xdr:row>116</xdr:row>
      <xdr:rowOff>137115</xdr:rowOff>
    </xdr:to>
    <xdr:pic>
      <xdr:nvPicPr>
        <xdr:cNvPr id="14" name="Imagen 13">
          <a:extLst>
            <a:ext uri="{FF2B5EF4-FFF2-40B4-BE49-F238E27FC236}">
              <a16:creationId xmlns:a16="http://schemas.microsoft.com/office/drawing/2014/main" id="{B899C785-588A-435C-B419-3064EAF4404A}"/>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528325" y="21060625"/>
          <a:ext cx="3489117" cy="2454650"/>
        </a:xfrm>
        <a:prstGeom prst="rect">
          <a:avLst/>
        </a:prstGeom>
      </xdr:spPr>
    </xdr:pic>
    <xdr:clientData/>
  </xdr:twoCellAnchor>
  <xdr:twoCellAnchor editAs="oneCell">
    <xdr:from>
      <xdr:col>7</xdr:col>
      <xdr:colOff>440267</xdr:colOff>
      <xdr:row>103</xdr:row>
      <xdr:rowOff>35994</xdr:rowOff>
    </xdr:from>
    <xdr:to>
      <xdr:col>11</xdr:col>
      <xdr:colOff>101189</xdr:colOff>
      <xdr:row>116</xdr:row>
      <xdr:rowOff>115307</xdr:rowOff>
    </xdr:to>
    <xdr:pic>
      <xdr:nvPicPr>
        <xdr:cNvPr id="15" name="Imagen 14">
          <a:extLst>
            <a:ext uri="{FF2B5EF4-FFF2-40B4-BE49-F238E27FC236}">
              <a16:creationId xmlns:a16="http://schemas.microsoft.com/office/drawing/2014/main" id="{AAC68471-9D77-44FF-9266-994C1DF806B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4844627" y="21044334"/>
          <a:ext cx="3509022" cy="2449133"/>
        </a:xfrm>
        <a:prstGeom prst="rect">
          <a:avLst/>
        </a:prstGeom>
      </xdr:spPr>
    </xdr:pic>
    <xdr:clientData/>
  </xdr:twoCellAnchor>
  <xdr:twoCellAnchor editAs="oneCell">
    <xdr:from>
      <xdr:col>7</xdr:col>
      <xdr:colOff>345589</xdr:colOff>
      <xdr:row>55</xdr:row>
      <xdr:rowOff>182094</xdr:rowOff>
    </xdr:from>
    <xdr:to>
      <xdr:col>11</xdr:col>
      <xdr:colOff>357300</xdr:colOff>
      <xdr:row>67</xdr:row>
      <xdr:rowOff>7305</xdr:rowOff>
    </xdr:to>
    <xdr:pic>
      <xdr:nvPicPr>
        <xdr:cNvPr id="16" name="Imagen 15">
          <a:extLst>
            <a:ext uri="{FF2B5EF4-FFF2-40B4-BE49-F238E27FC236}">
              <a16:creationId xmlns:a16="http://schemas.microsoft.com/office/drawing/2014/main" id="{DC6CDBD0-2C20-4543-B9B1-CB0A0927EB17}"/>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4749949" y="10926294"/>
          <a:ext cx="3859811" cy="2019771"/>
        </a:xfrm>
        <a:prstGeom prst="rect">
          <a:avLst/>
        </a:prstGeom>
      </xdr:spPr>
    </xdr:pic>
    <xdr:clientData/>
  </xdr:twoCellAnchor>
  <xdr:twoCellAnchor editAs="oneCell">
    <xdr:from>
      <xdr:col>1</xdr:col>
      <xdr:colOff>116989</xdr:colOff>
      <xdr:row>71</xdr:row>
      <xdr:rowOff>121322</xdr:rowOff>
    </xdr:from>
    <xdr:to>
      <xdr:col>6</xdr:col>
      <xdr:colOff>919275</xdr:colOff>
      <xdr:row>82</xdr:row>
      <xdr:rowOff>134752</xdr:rowOff>
    </xdr:to>
    <xdr:pic>
      <xdr:nvPicPr>
        <xdr:cNvPr id="17" name="Imagen 16">
          <a:extLst>
            <a:ext uri="{FF2B5EF4-FFF2-40B4-BE49-F238E27FC236}">
              <a16:creationId xmlns:a16="http://schemas.microsoft.com/office/drawing/2014/main" id="{37F4B2BA-10B4-4997-9391-3D14FEE4BEBE}"/>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360829" y="13799222"/>
          <a:ext cx="3842666" cy="2025110"/>
        </a:xfrm>
        <a:prstGeom prst="rect">
          <a:avLst/>
        </a:prstGeom>
      </xdr:spPr>
    </xdr:pic>
    <xdr:clientData/>
  </xdr:twoCellAnchor>
  <xdr:twoCellAnchor editAs="oneCell">
    <xdr:from>
      <xdr:col>7</xdr:col>
      <xdr:colOff>122247</xdr:colOff>
      <xdr:row>70</xdr:row>
      <xdr:rowOff>180310</xdr:rowOff>
    </xdr:from>
    <xdr:to>
      <xdr:col>11</xdr:col>
      <xdr:colOff>504445</xdr:colOff>
      <xdr:row>83</xdr:row>
      <xdr:rowOff>28142</xdr:rowOff>
    </xdr:to>
    <xdr:pic>
      <xdr:nvPicPr>
        <xdr:cNvPr id="18" name="Imagen 17">
          <a:extLst>
            <a:ext uri="{FF2B5EF4-FFF2-40B4-BE49-F238E27FC236}">
              <a16:creationId xmlns:a16="http://schemas.microsoft.com/office/drawing/2014/main" id="{A9DBFE08-CC52-4CAF-A5FA-F9BE9F5979FA}"/>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4526607" y="13675330"/>
          <a:ext cx="4230298" cy="2225272"/>
        </a:xfrm>
        <a:prstGeom prst="rect">
          <a:avLst/>
        </a:prstGeom>
      </xdr:spPr>
    </xdr:pic>
    <xdr:clientData/>
  </xdr:twoCellAnchor>
  <xdr:twoCellAnchor editAs="oneCell">
    <xdr:from>
      <xdr:col>7</xdr:col>
      <xdr:colOff>150822</xdr:colOff>
      <xdr:row>121</xdr:row>
      <xdr:rowOff>12368</xdr:rowOff>
    </xdr:from>
    <xdr:to>
      <xdr:col>11</xdr:col>
      <xdr:colOff>533020</xdr:colOff>
      <xdr:row>133</xdr:row>
      <xdr:rowOff>43683</xdr:rowOff>
    </xdr:to>
    <xdr:pic>
      <xdr:nvPicPr>
        <xdr:cNvPr id="19" name="Imagen 18">
          <a:extLst>
            <a:ext uri="{FF2B5EF4-FFF2-40B4-BE49-F238E27FC236}">
              <a16:creationId xmlns:a16="http://schemas.microsoft.com/office/drawing/2014/main" id="{438949DB-4849-4CA1-B129-FB8FF65AE277}"/>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555182" y="25371728"/>
          <a:ext cx="4230298" cy="2225875"/>
        </a:xfrm>
        <a:prstGeom prst="rect">
          <a:avLst/>
        </a:prstGeom>
      </xdr:spPr>
    </xdr:pic>
    <xdr:clientData/>
  </xdr:twoCellAnchor>
  <xdr:twoCellAnchor editAs="oneCell">
    <xdr:from>
      <xdr:col>1</xdr:col>
      <xdr:colOff>18118</xdr:colOff>
      <xdr:row>136</xdr:row>
      <xdr:rowOff>171450</xdr:rowOff>
    </xdr:from>
    <xdr:to>
      <xdr:col>6</xdr:col>
      <xdr:colOff>1017061</xdr:colOff>
      <xdr:row>148</xdr:row>
      <xdr:rowOff>115702</xdr:rowOff>
    </xdr:to>
    <xdr:pic>
      <xdr:nvPicPr>
        <xdr:cNvPr id="20" name="Imagen 19">
          <a:extLst>
            <a:ext uri="{FF2B5EF4-FFF2-40B4-BE49-F238E27FC236}">
              <a16:creationId xmlns:a16="http://schemas.microsoft.com/office/drawing/2014/main" id="{EB706A66-EB62-45D2-B25C-DCDAB52573AD}"/>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261958" y="28289250"/>
          <a:ext cx="4039323" cy="2131192"/>
        </a:xfrm>
        <a:prstGeom prst="rect">
          <a:avLst/>
        </a:prstGeom>
      </xdr:spPr>
    </xdr:pic>
    <xdr:clientData/>
  </xdr:twoCellAnchor>
  <xdr:twoCellAnchor editAs="oneCell">
    <xdr:from>
      <xdr:col>7</xdr:col>
      <xdr:colOff>116230</xdr:colOff>
      <xdr:row>136</xdr:row>
      <xdr:rowOff>139701</xdr:rowOff>
    </xdr:from>
    <xdr:to>
      <xdr:col>11</xdr:col>
      <xdr:colOff>500936</xdr:colOff>
      <xdr:row>149</xdr:row>
      <xdr:rowOff>169</xdr:rowOff>
    </xdr:to>
    <xdr:pic>
      <xdr:nvPicPr>
        <xdr:cNvPr id="21" name="Imagen 20">
          <a:extLst>
            <a:ext uri="{FF2B5EF4-FFF2-40B4-BE49-F238E27FC236}">
              <a16:creationId xmlns:a16="http://schemas.microsoft.com/office/drawing/2014/main" id="{BC675921-6437-487F-9DF3-CD28CF324575}"/>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4520590" y="28257501"/>
          <a:ext cx="4232806" cy="2230288"/>
        </a:xfrm>
        <a:prstGeom prst="rect">
          <a:avLst/>
        </a:prstGeom>
      </xdr:spPr>
    </xdr:pic>
    <xdr:clientData/>
  </xdr:twoCellAnchor>
  <xdr:twoCellAnchor editAs="oneCell">
    <xdr:from>
      <xdr:col>1</xdr:col>
      <xdr:colOff>170518</xdr:colOff>
      <xdr:row>154</xdr:row>
      <xdr:rowOff>136750</xdr:rowOff>
    </xdr:from>
    <xdr:to>
      <xdr:col>6</xdr:col>
      <xdr:colOff>970523</xdr:colOff>
      <xdr:row>165</xdr:row>
      <xdr:rowOff>147900</xdr:rowOff>
    </xdr:to>
    <xdr:pic>
      <xdr:nvPicPr>
        <xdr:cNvPr id="22" name="Imagen 21">
          <a:extLst>
            <a:ext uri="{FF2B5EF4-FFF2-40B4-BE49-F238E27FC236}">
              <a16:creationId xmlns:a16="http://schemas.microsoft.com/office/drawing/2014/main" id="{F015BC6F-5DC9-4A37-ADD9-73256E48FC57}"/>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414358" y="32186470"/>
          <a:ext cx="3840385" cy="2022830"/>
        </a:xfrm>
        <a:prstGeom prst="rect">
          <a:avLst/>
        </a:prstGeom>
      </xdr:spPr>
    </xdr:pic>
    <xdr:clientData/>
  </xdr:twoCellAnchor>
  <xdr:twoCellAnchor editAs="oneCell">
    <xdr:from>
      <xdr:col>7</xdr:col>
      <xdr:colOff>144805</xdr:colOff>
      <xdr:row>154</xdr:row>
      <xdr:rowOff>37435</xdr:rowOff>
    </xdr:from>
    <xdr:to>
      <xdr:col>11</xdr:col>
      <xdr:colOff>529511</xdr:colOff>
      <xdr:row>166</xdr:row>
      <xdr:rowOff>66242</xdr:rowOff>
    </xdr:to>
    <xdr:pic>
      <xdr:nvPicPr>
        <xdr:cNvPr id="23" name="Imagen 22">
          <a:extLst>
            <a:ext uri="{FF2B5EF4-FFF2-40B4-BE49-F238E27FC236}">
              <a16:creationId xmlns:a16="http://schemas.microsoft.com/office/drawing/2014/main" id="{C39E471A-541C-4D52-9C89-6271DCDE6E03}"/>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549165" y="32087155"/>
          <a:ext cx="4232806" cy="2223367"/>
        </a:xfrm>
        <a:prstGeom prst="rect">
          <a:avLst/>
        </a:prstGeom>
      </xdr:spPr>
    </xdr:pic>
    <xdr:clientData/>
  </xdr:twoCellAnchor>
  <xdr:twoCellAnchor editAs="oneCell">
    <xdr:from>
      <xdr:col>1</xdr:col>
      <xdr:colOff>157371</xdr:colOff>
      <xdr:row>171</xdr:row>
      <xdr:rowOff>28353</xdr:rowOff>
    </xdr:from>
    <xdr:to>
      <xdr:col>6</xdr:col>
      <xdr:colOff>955096</xdr:colOff>
      <xdr:row>182</xdr:row>
      <xdr:rowOff>37223</xdr:rowOff>
    </xdr:to>
    <xdr:pic>
      <xdr:nvPicPr>
        <xdr:cNvPr id="24" name="Imagen 23">
          <a:extLst>
            <a:ext uri="{FF2B5EF4-FFF2-40B4-BE49-F238E27FC236}">
              <a16:creationId xmlns:a16="http://schemas.microsoft.com/office/drawing/2014/main" id="{934BDF82-1301-4232-BAA9-DE8376A770DF}"/>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401211" y="35697573"/>
          <a:ext cx="3838105" cy="2020550"/>
        </a:xfrm>
        <a:prstGeom prst="rect">
          <a:avLst/>
        </a:prstGeom>
      </xdr:spPr>
    </xdr:pic>
    <xdr:clientData/>
  </xdr:twoCellAnchor>
  <xdr:twoCellAnchor editAs="oneCell">
    <xdr:from>
      <xdr:col>7</xdr:col>
      <xdr:colOff>103197</xdr:colOff>
      <xdr:row>170</xdr:row>
      <xdr:rowOff>174293</xdr:rowOff>
    </xdr:from>
    <xdr:to>
      <xdr:col>11</xdr:col>
      <xdr:colOff>485395</xdr:colOff>
      <xdr:row>183</xdr:row>
      <xdr:rowOff>24633</xdr:rowOff>
    </xdr:to>
    <xdr:pic>
      <xdr:nvPicPr>
        <xdr:cNvPr id="25" name="Imagen 24">
          <a:extLst>
            <a:ext uri="{FF2B5EF4-FFF2-40B4-BE49-F238E27FC236}">
              <a16:creationId xmlns:a16="http://schemas.microsoft.com/office/drawing/2014/main" id="{A6D64CD7-51F6-44A9-BBE0-4288ECC7BF3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4507557" y="35668253"/>
          <a:ext cx="4230298" cy="2220160"/>
        </a:xfrm>
        <a:prstGeom prst="rect">
          <a:avLst/>
        </a:prstGeom>
      </xdr:spPr>
    </xdr:pic>
    <xdr:clientData/>
  </xdr:twoCellAnchor>
  <xdr:twoCellAnchor editAs="oneCell">
    <xdr:from>
      <xdr:col>1</xdr:col>
      <xdr:colOff>187287</xdr:colOff>
      <xdr:row>187</xdr:row>
      <xdr:rowOff>149897</xdr:rowOff>
    </xdr:from>
    <xdr:to>
      <xdr:col>6</xdr:col>
      <xdr:colOff>991852</xdr:colOff>
      <xdr:row>198</xdr:row>
      <xdr:rowOff>163327</xdr:rowOff>
    </xdr:to>
    <xdr:pic>
      <xdr:nvPicPr>
        <xdr:cNvPr id="26" name="Imagen 25">
          <a:extLst>
            <a:ext uri="{FF2B5EF4-FFF2-40B4-BE49-F238E27FC236}">
              <a16:creationId xmlns:a16="http://schemas.microsoft.com/office/drawing/2014/main" id="{B8A25A63-BA1E-4314-9F90-346465E88501}"/>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431127" y="38752817"/>
          <a:ext cx="3844945" cy="2025110"/>
        </a:xfrm>
        <a:prstGeom prst="rect">
          <a:avLst/>
        </a:prstGeom>
      </xdr:spPr>
    </xdr:pic>
    <xdr:clientData/>
  </xdr:twoCellAnchor>
  <xdr:twoCellAnchor editAs="oneCell">
    <xdr:from>
      <xdr:col>7</xdr:col>
      <xdr:colOff>104196</xdr:colOff>
      <xdr:row>187</xdr:row>
      <xdr:rowOff>13366</xdr:rowOff>
    </xdr:from>
    <xdr:to>
      <xdr:col>11</xdr:col>
      <xdr:colOff>493918</xdr:colOff>
      <xdr:row>199</xdr:row>
      <xdr:rowOff>52205</xdr:rowOff>
    </xdr:to>
    <xdr:pic>
      <xdr:nvPicPr>
        <xdr:cNvPr id="27" name="Imagen 26">
          <a:extLst>
            <a:ext uri="{FF2B5EF4-FFF2-40B4-BE49-F238E27FC236}">
              <a16:creationId xmlns:a16="http://schemas.microsoft.com/office/drawing/2014/main" id="{606EC563-740A-4F78-BDF9-088354215A4A}"/>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4508556" y="38616286"/>
          <a:ext cx="4237822" cy="2233399"/>
        </a:xfrm>
        <a:prstGeom prst="rect">
          <a:avLst/>
        </a:prstGeom>
      </xdr:spPr>
    </xdr:pic>
    <xdr:clientData/>
  </xdr:twoCellAnchor>
  <xdr:twoCellAnchor editAs="oneCell">
    <xdr:from>
      <xdr:col>1</xdr:col>
      <xdr:colOff>144224</xdr:colOff>
      <xdr:row>204</xdr:row>
      <xdr:rowOff>139032</xdr:rowOff>
    </xdr:from>
    <xdr:to>
      <xdr:col>6</xdr:col>
      <xdr:colOff>939669</xdr:colOff>
      <xdr:row>215</xdr:row>
      <xdr:rowOff>145621</xdr:rowOff>
    </xdr:to>
    <xdr:pic>
      <xdr:nvPicPr>
        <xdr:cNvPr id="28" name="Imagen 27">
          <a:extLst>
            <a:ext uri="{FF2B5EF4-FFF2-40B4-BE49-F238E27FC236}">
              <a16:creationId xmlns:a16="http://schemas.microsoft.com/office/drawing/2014/main" id="{9014EE28-252D-4D8E-95DA-788AC69B560A}"/>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388064" y="42186192"/>
          <a:ext cx="3835825" cy="2018269"/>
        </a:xfrm>
        <a:prstGeom prst="rect">
          <a:avLst/>
        </a:prstGeom>
      </xdr:spPr>
    </xdr:pic>
    <xdr:clientData/>
  </xdr:twoCellAnchor>
  <xdr:twoCellAnchor editAs="oneCell">
    <xdr:from>
      <xdr:col>7</xdr:col>
      <xdr:colOff>182905</xdr:colOff>
      <xdr:row>204</xdr:row>
      <xdr:rowOff>21893</xdr:rowOff>
    </xdr:from>
    <xdr:to>
      <xdr:col>11</xdr:col>
      <xdr:colOff>567611</xdr:colOff>
      <xdr:row>216</xdr:row>
      <xdr:rowOff>53208</xdr:rowOff>
    </xdr:to>
    <xdr:pic>
      <xdr:nvPicPr>
        <xdr:cNvPr id="29" name="Imagen 28">
          <a:extLst>
            <a:ext uri="{FF2B5EF4-FFF2-40B4-BE49-F238E27FC236}">
              <a16:creationId xmlns:a16="http://schemas.microsoft.com/office/drawing/2014/main" id="{4BBB61BA-6DAB-4249-90A4-EA612E0E713E}"/>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4587265" y="42069053"/>
          <a:ext cx="4232806" cy="2225875"/>
        </a:xfrm>
        <a:prstGeom prst="rect">
          <a:avLst/>
        </a:prstGeom>
      </xdr:spPr>
    </xdr:pic>
    <xdr:clientData/>
  </xdr:twoCellAnchor>
  <xdr:twoCellAnchor editAs="oneCell">
    <xdr:from>
      <xdr:col>1</xdr:col>
      <xdr:colOff>131077</xdr:colOff>
      <xdr:row>221</xdr:row>
      <xdr:rowOff>35597</xdr:rowOff>
    </xdr:from>
    <xdr:to>
      <xdr:col>6</xdr:col>
      <xdr:colOff>924242</xdr:colOff>
      <xdr:row>232</xdr:row>
      <xdr:rowOff>49027</xdr:rowOff>
    </xdr:to>
    <xdr:pic>
      <xdr:nvPicPr>
        <xdr:cNvPr id="30" name="Imagen 29">
          <a:extLst>
            <a:ext uri="{FF2B5EF4-FFF2-40B4-BE49-F238E27FC236}">
              <a16:creationId xmlns:a16="http://schemas.microsoft.com/office/drawing/2014/main" id="{90B6C881-8711-432A-B88D-C0CD08C30624}"/>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374917" y="45725117"/>
          <a:ext cx="3833545" cy="2025110"/>
        </a:xfrm>
        <a:prstGeom prst="rect">
          <a:avLst/>
        </a:prstGeom>
      </xdr:spPr>
    </xdr:pic>
    <xdr:clientData/>
  </xdr:twoCellAnchor>
  <xdr:twoCellAnchor editAs="oneCell">
    <xdr:from>
      <xdr:col>7</xdr:col>
      <xdr:colOff>150822</xdr:colOff>
      <xdr:row>220</xdr:row>
      <xdr:rowOff>177801</xdr:rowOff>
    </xdr:from>
    <xdr:to>
      <xdr:col>11</xdr:col>
      <xdr:colOff>533020</xdr:colOff>
      <xdr:row>233</xdr:row>
      <xdr:rowOff>30649</xdr:rowOff>
    </xdr:to>
    <xdr:pic>
      <xdr:nvPicPr>
        <xdr:cNvPr id="31" name="Imagen 30">
          <a:extLst>
            <a:ext uri="{FF2B5EF4-FFF2-40B4-BE49-F238E27FC236}">
              <a16:creationId xmlns:a16="http://schemas.microsoft.com/office/drawing/2014/main" id="{5838C5F1-6E76-439A-A227-15C3E5E53C61}"/>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4555182" y="45692061"/>
          <a:ext cx="4230298" cy="2222668"/>
        </a:xfrm>
        <a:prstGeom prst="rect">
          <a:avLst/>
        </a:prstGeom>
      </xdr:spPr>
    </xdr:pic>
    <xdr:clientData/>
  </xdr:twoCellAnchor>
  <xdr:twoCellAnchor editAs="oneCell">
    <xdr:from>
      <xdr:col>1</xdr:col>
      <xdr:colOff>180043</xdr:colOff>
      <xdr:row>237</xdr:row>
      <xdr:rowOff>66453</xdr:rowOff>
    </xdr:from>
    <xdr:to>
      <xdr:col>6</xdr:col>
      <xdr:colOff>980048</xdr:colOff>
      <xdr:row>248</xdr:row>
      <xdr:rowOff>75323</xdr:rowOff>
    </xdr:to>
    <xdr:pic>
      <xdr:nvPicPr>
        <xdr:cNvPr id="32" name="Imagen 31">
          <a:extLst>
            <a:ext uri="{FF2B5EF4-FFF2-40B4-BE49-F238E27FC236}">
              <a16:creationId xmlns:a16="http://schemas.microsoft.com/office/drawing/2014/main" id="{D1945292-A2AA-4E70-84E0-F15ADB4281BD}"/>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423883" y="48689673"/>
          <a:ext cx="3840385" cy="2020550"/>
        </a:xfrm>
        <a:prstGeom prst="rect">
          <a:avLst/>
        </a:prstGeom>
      </xdr:spPr>
    </xdr:pic>
    <xdr:clientData/>
  </xdr:twoCellAnchor>
  <xdr:twoCellAnchor editAs="oneCell">
    <xdr:from>
      <xdr:col>7</xdr:col>
      <xdr:colOff>119737</xdr:colOff>
      <xdr:row>236</xdr:row>
      <xdr:rowOff>155243</xdr:rowOff>
    </xdr:from>
    <xdr:to>
      <xdr:col>11</xdr:col>
      <xdr:colOff>506952</xdr:colOff>
      <xdr:row>249</xdr:row>
      <xdr:rowOff>5583</xdr:rowOff>
    </xdr:to>
    <xdr:pic>
      <xdr:nvPicPr>
        <xdr:cNvPr id="33" name="Imagen 32">
          <a:extLst>
            <a:ext uri="{FF2B5EF4-FFF2-40B4-BE49-F238E27FC236}">
              <a16:creationId xmlns:a16="http://schemas.microsoft.com/office/drawing/2014/main" id="{A2B02087-2D47-47A1-8854-4246BBF2DFA6}"/>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4524097" y="48603203"/>
          <a:ext cx="4235315" cy="2220160"/>
        </a:xfrm>
        <a:prstGeom prst="rect">
          <a:avLst/>
        </a:prstGeom>
      </xdr:spPr>
    </xdr:pic>
    <xdr:clientData/>
  </xdr:twoCellAnchor>
  <xdr:twoCellAnchor editAs="oneCell">
    <xdr:from>
      <xdr:col>1</xdr:col>
      <xdr:colOff>122893</xdr:colOff>
      <xdr:row>253</xdr:row>
      <xdr:rowOff>87784</xdr:rowOff>
    </xdr:from>
    <xdr:to>
      <xdr:col>6</xdr:col>
      <xdr:colOff>922898</xdr:colOff>
      <xdr:row>264</xdr:row>
      <xdr:rowOff>92094</xdr:rowOff>
    </xdr:to>
    <xdr:pic>
      <xdr:nvPicPr>
        <xdr:cNvPr id="34" name="Imagen 33">
          <a:extLst>
            <a:ext uri="{FF2B5EF4-FFF2-40B4-BE49-F238E27FC236}">
              <a16:creationId xmlns:a16="http://schemas.microsoft.com/office/drawing/2014/main" id="{A9D746C4-9301-4956-BC81-85B163108B9D}"/>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366733" y="51644704"/>
          <a:ext cx="3840385" cy="2015990"/>
        </a:xfrm>
        <a:prstGeom prst="rect">
          <a:avLst/>
        </a:prstGeom>
      </xdr:spPr>
    </xdr:pic>
    <xdr:clientData/>
  </xdr:twoCellAnchor>
  <xdr:twoCellAnchor editAs="oneCell">
    <xdr:from>
      <xdr:col>7</xdr:col>
      <xdr:colOff>122247</xdr:colOff>
      <xdr:row>252</xdr:row>
      <xdr:rowOff>136193</xdr:rowOff>
    </xdr:from>
    <xdr:to>
      <xdr:col>11</xdr:col>
      <xdr:colOff>504445</xdr:colOff>
      <xdr:row>264</xdr:row>
      <xdr:rowOff>177033</xdr:rowOff>
    </xdr:to>
    <xdr:pic>
      <xdr:nvPicPr>
        <xdr:cNvPr id="35" name="Imagen 34">
          <a:extLst>
            <a:ext uri="{FF2B5EF4-FFF2-40B4-BE49-F238E27FC236}">
              <a16:creationId xmlns:a16="http://schemas.microsoft.com/office/drawing/2014/main" id="{8F9DFD74-D000-48C7-8A56-0751E33336DD}"/>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4526607" y="51517853"/>
          <a:ext cx="4230298" cy="2227780"/>
        </a:xfrm>
        <a:prstGeom prst="rect">
          <a:avLst/>
        </a:prstGeom>
      </xdr:spPr>
    </xdr:pic>
    <xdr:clientData/>
  </xdr:twoCellAnchor>
  <xdr:twoCellAnchor editAs="oneCell">
    <xdr:from>
      <xdr:col>1</xdr:col>
      <xdr:colOff>141943</xdr:colOff>
      <xdr:row>268</xdr:row>
      <xdr:rowOff>152178</xdr:rowOff>
    </xdr:from>
    <xdr:to>
      <xdr:col>6</xdr:col>
      <xdr:colOff>941948</xdr:colOff>
      <xdr:row>279</xdr:row>
      <xdr:rowOff>170573</xdr:rowOff>
    </xdr:to>
    <xdr:pic>
      <xdr:nvPicPr>
        <xdr:cNvPr id="36" name="Imagen 35">
          <a:extLst>
            <a:ext uri="{FF2B5EF4-FFF2-40B4-BE49-F238E27FC236}">
              <a16:creationId xmlns:a16="http://schemas.microsoft.com/office/drawing/2014/main" id="{971C3781-5B4E-4B84-B946-9361C4ACE7AF}"/>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a:off x="385783" y="54467538"/>
          <a:ext cx="3840385" cy="2022455"/>
        </a:xfrm>
        <a:prstGeom prst="rect">
          <a:avLst/>
        </a:prstGeom>
      </xdr:spPr>
    </xdr:pic>
    <xdr:clientData/>
  </xdr:twoCellAnchor>
  <xdr:twoCellAnchor editAs="oneCell">
    <xdr:from>
      <xdr:col>7</xdr:col>
      <xdr:colOff>110212</xdr:colOff>
      <xdr:row>268</xdr:row>
      <xdr:rowOff>104110</xdr:rowOff>
    </xdr:from>
    <xdr:to>
      <xdr:col>11</xdr:col>
      <xdr:colOff>497427</xdr:colOff>
      <xdr:row>280</xdr:row>
      <xdr:rowOff>142442</xdr:rowOff>
    </xdr:to>
    <xdr:pic>
      <xdr:nvPicPr>
        <xdr:cNvPr id="37" name="Imagen 36">
          <a:extLst>
            <a:ext uri="{FF2B5EF4-FFF2-40B4-BE49-F238E27FC236}">
              <a16:creationId xmlns:a16="http://schemas.microsoft.com/office/drawing/2014/main" id="{518EA87F-12C4-4EA7-8922-0FF496DA23C4}"/>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4514572" y="54419470"/>
          <a:ext cx="4235315" cy="2225272"/>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ABCE926C-AB70-43D1-9BB1-A7BBE472D1F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70869D24-B87B-49B2-AF92-3ECEF56CCA07}"/>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8</xdr:col>
      <xdr:colOff>496204</xdr:colOff>
      <xdr:row>22</xdr:row>
      <xdr:rowOff>9525</xdr:rowOff>
    </xdr:from>
    <xdr:to>
      <xdr:col>9</xdr:col>
      <xdr:colOff>504825</xdr:colOff>
      <xdr:row>36</xdr:row>
      <xdr:rowOff>1611</xdr:rowOff>
    </xdr:to>
    <xdr:pic>
      <xdr:nvPicPr>
        <xdr:cNvPr id="4" name="Imagen 3">
          <a:extLst>
            <a:ext uri="{FF2B5EF4-FFF2-40B4-BE49-F238E27FC236}">
              <a16:creationId xmlns:a16="http://schemas.microsoft.com/office/drawing/2014/main" id="{6AD5A7C9-99E3-4FB9-873E-33504BEE82B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487304" y="4688205"/>
          <a:ext cx="1547861" cy="2552406"/>
        </a:xfrm>
        <a:prstGeom prst="rect">
          <a:avLst/>
        </a:prstGeom>
      </xdr:spPr>
    </xdr:pic>
    <xdr:clientData/>
  </xdr:twoCellAnchor>
  <xdr:twoCellAnchor editAs="oneCell">
    <xdr:from>
      <xdr:col>3</xdr:col>
      <xdr:colOff>34205</xdr:colOff>
      <xdr:row>22</xdr:row>
      <xdr:rowOff>76199</xdr:rowOff>
    </xdr:from>
    <xdr:to>
      <xdr:col>5</xdr:col>
      <xdr:colOff>188064</xdr:colOff>
      <xdr:row>35</xdr:row>
      <xdr:rowOff>161924</xdr:rowOff>
    </xdr:to>
    <xdr:pic>
      <xdr:nvPicPr>
        <xdr:cNvPr id="5" name="Imagen 4">
          <a:extLst>
            <a:ext uri="{FF2B5EF4-FFF2-40B4-BE49-F238E27FC236}">
              <a16:creationId xmlns:a16="http://schemas.microsoft.com/office/drawing/2014/main" id="{34E58DCF-B3A7-49AC-BA70-6A6B576F3C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169585" y="4754879"/>
          <a:ext cx="1487359" cy="2463165"/>
        </a:xfrm>
        <a:prstGeom prst="rect">
          <a:avLst/>
        </a:prstGeom>
      </xdr:spPr>
    </xdr:pic>
    <xdr:clientData/>
  </xdr:twoCellAnchor>
  <xdr:twoCellAnchor editAs="oneCell">
    <xdr:from>
      <xdr:col>1</xdr:col>
      <xdr:colOff>97649</xdr:colOff>
      <xdr:row>7</xdr:row>
      <xdr:rowOff>64194</xdr:rowOff>
    </xdr:from>
    <xdr:to>
      <xdr:col>6</xdr:col>
      <xdr:colOff>981075</xdr:colOff>
      <xdr:row>18</xdr:row>
      <xdr:rowOff>138531</xdr:rowOff>
    </xdr:to>
    <xdr:pic>
      <xdr:nvPicPr>
        <xdr:cNvPr id="6" name="Imagen 5">
          <a:extLst>
            <a:ext uri="{FF2B5EF4-FFF2-40B4-BE49-F238E27FC236}">
              <a16:creationId xmlns:a16="http://schemas.microsoft.com/office/drawing/2014/main" id="{C54CCFF5-875A-46FC-A47C-6C3B3839C53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41489" y="1984434"/>
          <a:ext cx="3923806" cy="2086017"/>
        </a:xfrm>
        <a:prstGeom prst="rect">
          <a:avLst/>
        </a:prstGeom>
      </xdr:spPr>
    </xdr:pic>
    <xdr:clientData/>
  </xdr:twoCellAnchor>
  <xdr:twoCellAnchor editAs="oneCell">
    <xdr:from>
      <xdr:col>8</xdr:col>
      <xdr:colOff>553281</xdr:colOff>
      <xdr:row>6</xdr:row>
      <xdr:rowOff>9525</xdr:rowOff>
    </xdr:from>
    <xdr:to>
      <xdr:col>9</xdr:col>
      <xdr:colOff>517890</xdr:colOff>
      <xdr:row>19</xdr:row>
      <xdr:rowOff>114300</xdr:rowOff>
    </xdr:to>
    <xdr:pic>
      <xdr:nvPicPr>
        <xdr:cNvPr id="7" name="Imagen 6">
          <a:extLst>
            <a:ext uri="{FF2B5EF4-FFF2-40B4-BE49-F238E27FC236}">
              <a16:creationId xmlns:a16="http://schemas.microsoft.com/office/drawing/2014/main" id="{1E6A8526-2705-4A67-9288-B3A3E620CF3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544381" y="1746885"/>
          <a:ext cx="1503849" cy="2482215"/>
        </a:xfrm>
        <a:prstGeom prst="rect">
          <a:avLst/>
        </a:prstGeom>
      </xdr:spPr>
    </xdr:pic>
    <xdr:clientData/>
  </xdr:twoCellAnchor>
  <xdr:twoCellAnchor editAs="oneCell">
    <xdr:from>
      <xdr:col>7</xdr:col>
      <xdr:colOff>123825</xdr:colOff>
      <xdr:row>54</xdr:row>
      <xdr:rowOff>111974</xdr:rowOff>
    </xdr:from>
    <xdr:to>
      <xdr:col>11</xdr:col>
      <xdr:colOff>459840</xdr:colOff>
      <xdr:row>66</xdr:row>
      <xdr:rowOff>133350</xdr:rowOff>
    </xdr:to>
    <xdr:pic>
      <xdr:nvPicPr>
        <xdr:cNvPr id="8" name="Imagen 7">
          <a:extLst>
            <a:ext uri="{FF2B5EF4-FFF2-40B4-BE49-F238E27FC236}">
              <a16:creationId xmlns:a16="http://schemas.microsoft.com/office/drawing/2014/main" id="{8063AAEB-CBAA-4E5E-987E-A2E39E8961FC}"/>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528185" y="10673294"/>
          <a:ext cx="4184115" cy="2215936"/>
        </a:xfrm>
        <a:prstGeom prst="rect">
          <a:avLst/>
        </a:prstGeom>
      </xdr:spPr>
    </xdr:pic>
    <xdr:clientData/>
  </xdr:twoCellAnchor>
  <xdr:twoCellAnchor editAs="oneCell">
    <xdr:from>
      <xdr:col>1</xdr:col>
      <xdr:colOff>102375</xdr:colOff>
      <xdr:row>54</xdr:row>
      <xdr:rowOff>88958</xdr:rowOff>
    </xdr:from>
    <xdr:to>
      <xdr:col>6</xdr:col>
      <xdr:colOff>1004677</xdr:colOff>
      <xdr:row>66</xdr:row>
      <xdr:rowOff>171450</xdr:rowOff>
    </xdr:to>
    <xdr:pic>
      <xdr:nvPicPr>
        <xdr:cNvPr id="9" name="Imagen 8">
          <a:extLst>
            <a:ext uri="{FF2B5EF4-FFF2-40B4-BE49-F238E27FC236}">
              <a16:creationId xmlns:a16="http://schemas.microsoft.com/office/drawing/2014/main" id="{C526A200-2F0D-40C5-A6D0-92438DA1CB8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46215" y="10650278"/>
          <a:ext cx="3942682" cy="2277052"/>
        </a:xfrm>
        <a:prstGeom prst="rect">
          <a:avLst/>
        </a:prstGeom>
      </xdr:spPr>
    </xdr:pic>
    <xdr:clientData/>
  </xdr:twoCellAnchor>
  <xdr:twoCellAnchor editAs="oneCell">
    <xdr:from>
      <xdr:col>7</xdr:col>
      <xdr:colOff>104775</xdr:colOff>
      <xdr:row>38</xdr:row>
      <xdr:rowOff>107174</xdr:rowOff>
    </xdr:from>
    <xdr:to>
      <xdr:col>11</xdr:col>
      <xdr:colOff>482955</xdr:colOff>
      <xdr:row>50</xdr:row>
      <xdr:rowOff>152400</xdr:rowOff>
    </xdr:to>
    <xdr:pic>
      <xdr:nvPicPr>
        <xdr:cNvPr id="10" name="Imagen 9">
          <a:extLst>
            <a:ext uri="{FF2B5EF4-FFF2-40B4-BE49-F238E27FC236}">
              <a16:creationId xmlns:a16="http://schemas.microsoft.com/office/drawing/2014/main" id="{9F670F36-FCDE-4D8E-9A52-7516BB285B9A}"/>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509135" y="7727174"/>
          <a:ext cx="4226280" cy="2239786"/>
        </a:xfrm>
        <a:prstGeom prst="rect">
          <a:avLst/>
        </a:prstGeom>
      </xdr:spPr>
    </xdr:pic>
    <xdr:clientData/>
  </xdr:twoCellAnchor>
  <xdr:twoCellAnchor editAs="oneCell">
    <xdr:from>
      <xdr:col>1</xdr:col>
      <xdr:colOff>59475</xdr:colOff>
      <xdr:row>38</xdr:row>
      <xdr:rowOff>28575</xdr:rowOff>
    </xdr:from>
    <xdr:to>
      <xdr:col>6</xdr:col>
      <xdr:colOff>960444</xdr:colOff>
      <xdr:row>50</xdr:row>
      <xdr:rowOff>123825</xdr:rowOff>
    </xdr:to>
    <xdr:pic>
      <xdr:nvPicPr>
        <xdr:cNvPr id="11" name="Imagen 10">
          <a:extLst>
            <a:ext uri="{FF2B5EF4-FFF2-40B4-BE49-F238E27FC236}">
              <a16:creationId xmlns:a16="http://schemas.microsoft.com/office/drawing/2014/main" id="{087945D7-D266-490A-9222-D9B2F7C5053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03315" y="7648575"/>
          <a:ext cx="3941349" cy="2289810"/>
        </a:xfrm>
        <a:prstGeom prst="rect">
          <a:avLst/>
        </a:prstGeom>
      </xdr:spPr>
    </xdr:pic>
    <xdr:clientData/>
  </xdr:twoCellAnchor>
  <xdr:twoCellAnchor editAs="oneCell">
    <xdr:from>
      <xdr:col>3</xdr:col>
      <xdr:colOff>266701</xdr:colOff>
      <xdr:row>87</xdr:row>
      <xdr:rowOff>9524</xdr:rowOff>
    </xdr:from>
    <xdr:to>
      <xdr:col>5</xdr:col>
      <xdr:colOff>425948</xdr:colOff>
      <xdr:row>100</xdr:row>
      <xdr:rowOff>114300</xdr:rowOff>
    </xdr:to>
    <xdr:pic>
      <xdr:nvPicPr>
        <xdr:cNvPr id="12" name="Imagen 11">
          <a:extLst>
            <a:ext uri="{FF2B5EF4-FFF2-40B4-BE49-F238E27FC236}">
              <a16:creationId xmlns:a16="http://schemas.microsoft.com/office/drawing/2014/main" id="{287FBA26-59FD-4BAB-9A52-FF6AABE4ACC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402081" y="17634584"/>
          <a:ext cx="1492747" cy="2474596"/>
        </a:xfrm>
        <a:prstGeom prst="rect">
          <a:avLst/>
        </a:prstGeom>
      </xdr:spPr>
    </xdr:pic>
    <xdr:clientData/>
  </xdr:twoCellAnchor>
  <xdr:twoCellAnchor editAs="oneCell">
    <xdr:from>
      <xdr:col>3</xdr:col>
      <xdr:colOff>150001</xdr:colOff>
      <xdr:row>71</xdr:row>
      <xdr:rowOff>19050</xdr:rowOff>
    </xdr:from>
    <xdr:to>
      <xdr:col>5</xdr:col>
      <xdr:colOff>342900</xdr:colOff>
      <xdr:row>84</xdr:row>
      <xdr:rowOff>173796</xdr:rowOff>
    </xdr:to>
    <xdr:pic>
      <xdr:nvPicPr>
        <xdr:cNvPr id="13" name="Imagen 12">
          <a:extLst>
            <a:ext uri="{FF2B5EF4-FFF2-40B4-BE49-F238E27FC236}">
              <a16:creationId xmlns:a16="http://schemas.microsoft.com/office/drawing/2014/main" id="{E23F5A81-A5A2-4B48-8ACC-0CFD25C8D9B6}"/>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285381" y="14702790"/>
          <a:ext cx="1526399" cy="2532186"/>
        </a:xfrm>
        <a:prstGeom prst="rect">
          <a:avLst/>
        </a:prstGeom>
      </xdr:spPr>
    </xdr:pic>
    <xdr:clientData/>
  </xdr:twoCellAnchor>
  <xdr:twoCellAnchor editAs="oneCell">
    <xdr:from>
      <xdr:col>7</xdr:col>
      <xdr:colOff>80925</xdr:colOff>
      <xdr:row>71</xdr:row>
      <xdr:rowOff>176175</xdr:rowOff>
    </xdr:from>
    <xdr:to>
      <xdr:col>11</xdr:col>
      <xdr:colOff>471833</xdr:colOff>
      <xdr:row>84</xdr:row>
      <xdr:rowOff>38100</xdr:rowOff>
    </xdr:to>
    <xdr:pic>
      <xdr:nvPicPr>
        <xdr:cNvPr id="14" name="Imagen 13">
          <a:extLst>
            <a:ext uri="{FF2B5EF4-FFF2-40B4-BE49-F238E27FC236}">
              <a16:creationId xmlns:a16="http://schemas.microsoft.com/office/drawing/2014/main" id="{CAD15C35-B40D-40EB-8A1D-15C235D8566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485285" y="14859915"/>
          <a:ext cx="4239008" cy="2239365"/>
        </a:xfrm>
        <a:prstGeom prst="rect">
          <a:avLst/>
        </a:prstGeom>
      </xdr:spPr>
    </xdr:pic>
    <xdr:clientData/>
  </xdr:twoCellAnchor>
  <xdr:twoCellAnchor editAs="oneCell">
    <xdr:from>
      <xdr:col>7</xdr:col>
      <xdr:colOff>180976</xdr:colOff>
      <xdr:row>103</xdr:row>
      <xdr:rowOff>100050</xdr:rowOff>
    </xdr:from>
    <xdr:to>
      <xdr:col>11</xdr:col>
      <xdr:colOff>509441</xdr:colOff>
      <xdr:row>115</xdr:row>
      <xdr:rowOff>126681</xdr:rowOff>
    </xdr:to>
    <xdr:pic>
      <xdr:nvPicPr>
        <xdr:cNvPr id="15" name="Imagen 14">
          <a:extLst>
            <a:ext uri="{FF2B5EF4-FFF2-40B4-BE49-F238E27FC236}">
              <a16:creationId xmlns:a16="http://schemas.microsoft.com/office/drawing/2014/main" id="{9A2978F7-BE86-4FCA-BFCC-8F6A602A7B13}"/>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585336" y="20658810"/>
          <a:ext cx="4176565" cy="2213571"/>
        </a:xfrm>
        <a:prstGeom prst="rect">
          <a:avLst/>
        </a:prstGeom>
      </xdr:spPr>
    </xdr:pic>
    <xdr:clientData/>
  </xdr:twoCellAnchor>
  <xdr:twoCellAnchor editAs="oneCell">
    <xdr:from>
      <xdr:col>1</xdr:col>
      <xdr:colOff>159526</xdr:colOff>
      <xdr:row>104</xdr:row>
      <xdr:rowOff>96105</xdr:rowOff>
    </xdr:from>
    <xdr:to>
      <xdr:col>6</xdr:col>
      <xdr:colOff>1028700</xdr:colOff>
      <xdr:row>115</xdr:row>
      <xdr:rowOff>162381</xdr:rowOff>
    </xdr:to>
    <xdr:pic>
      <xdr:nvPicPr>
        <xdr:cNvPr id="16" name="Imagen 15">
          <a:extLst>
            <a:ext uri="{FF2B5EF4-FFF2-40B4-BE49-F238E27FC236}">
              <a16:creationId xmlns:a16="http://schemas.microsoft.com/office/drawing/2014/main" id="{69ECA6A5-146D-41BC-BAE6-1B6F0B0538CE}"/>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03366" y="20830125"/>
          <a:ext cx="3909554" cy="2077956"/>
        </a:xfrm>
        <a:prstGeom prst="rect">
          <a:avLst/>
        </a:prstGeom>
      </xdr:spPr>
    </xdr:pic>
    <xdr:clientData/>
  </xdr:twoCellAnchor>
  <xdr:twoCellAnchor editAs="oneCell">
    <xdr:from>
      <xdr:col>1</xdr:col>
      <xdr:colOff>119026</xdr:colOff>
      <xdr:row>120</xdr:row>
      <xdr:rowOff>41836</xdr:rowOff>
    </xdr:from>
    <xdr:to>
      <xdr:col>6</xdr:col>
      <xdr:colOff>962025</xdr:colOff>
      <xdr:row>131</xdr:row>
      <xdr:rowOff>93306</xdr:rowOff>
    </xdr:to>
    <xdr:pic>
      <xdr:nvPicPr>
        <xdr:cNvPr id="17" name="Imagen 16">
          <a:extLst>
            <a:ext uri="{FF2B5EF4-FFF2-40B4-BE49-F238E27FC236}">
              <a16:creationId xmlns:a16="http://schemas.microsoft.com/office/drawing/2014/main" id="{8A323C59-CD60-441A-99D6-D57A0FA61B28}"/>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62866" y="23709556"/>
          <a:ext cx="3883379" cy="2063150"/>
        </a:xfrm>
        <a:prstGeom prst="rect">
          <a:avLst/>
        </a:prstGeom>
      </xdr:spPr>
    </xdr:pic>
    <xdr:clientData/>
  </xdr:twoCellAnchor>
  <xdr:twoCellAnchor editAs="oneCell">
    <xdr:from>
      <xdr:col>8</xdr:col>
      <xdr:colOff>811951</xdr:colOff>
      <xdr:row>87</xdr:row>
      <xdr:rowOff>26284</xdr:rowOff>
    </xdr:from>
    <xdr:to>
      <xdr:col>10</xdr:col>
      <xdr:colOff>0</xdr:colOff>
      <xdr:row>100</xdr:row>
      <xdr:rowOff>148523</xdr:rowOff>
    </xdr:to>
    <xdr:pic>
      <xdr:nvPicPr>
        <xdr:cNvPr id="18" name="Imagen 17">
          <a:extLst>
            <a:ext uri="{FF2B5EF4-FFF2-40B4-BE49-F238E27FC236}">
              <a16:creationId xmlns:a16="http://schemas.microsoft.com/office/drawing/2014/main" id="{9CA5AB02-CD79-4852-AAFE-DD02263F97EE}"/>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803051" y="17651344"/>
          <a:ext cx="1527389" cy="2492059"/>
        </a:xfrm>
        <a:prstGeom prst="rect">
          <a:avLst/>
        </a:prstGeom>
      </xdr:spPr>
    </xdr:pic>
    <xdr:clientData/>
  </xdr:twoCellAnchor>
  <xdr:twoCellAnchor editAs="oneCell">
    <xdr:from>
      <xdr:col>8</xdr:col>
      <xdr:colOff>923924</xdr:colOff>
      <xdr:row>135</xdr:row>
      <xdr:rowOff>76793</xdr:rowOff>
    </xdr:from>
    <xdr:to>
      <xdr:col>9</xdr:col>
      <xdr:colOff>760056</xdr:colOff>
      <xdr:row>147</xdr:row>
      <xdr:rowOff>154452</xdr:rowOff>
    </xdr:to>
    <xdr:pic>
      <xdr:nvPicPr>
        <xdr:cNvPr id="19" name="Imagen 18">
          <a:extLst>
            <a:ext uri="{FF2B5EF4-FFF2-40B4-BE49-F238E27FC236}">
              <a16:creationId xmlns:a16="http://schemas.microsoft.com/office/drawing/2014/main" id="{CAEF475B-6C49-4ACC-8A53-89FF6DF7137C}"/>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5915024" y="26502953"/>
          <a:ext cx="1375372" cy="2264599"/>
        </a:xfrm>
        <a:prstGeom prst="rect">
          <a:avLst/>
        </a:prstGeom>
      </xdr:spPr>
    </xdr:pic>
    <xdr:clientData/>
  </xdr:twoCellAnchor>
  <xdr:twoCellAnchor editAs="oneCell">
    <xdr:from>
      <xdr:col>3</xdr:col>
      <xdr:colOff>273826</xdr:colOff>
      <xdr:row>151</xdr:row>
      <xdr:rowOff>9525</xdr:rowOff>
    </xdr:from>
    <xdr:to>
      <xdr:col>5</xdr:col>
      <xdr:colOff>466726</xdr:colOff>
      <xdr:row>164</xdr:row>
      <xdr:rowOff>173799</xdr:rowOff>
    </xdr:to>
    <xdr:pic>
      <xdr:nvPicPr>
        <xdr:cNvPr id="20" name="Imagen 19">
          <a:extLst>
            <a:ext uri="{FF2B5EF4-FFF2-40B4-BE49-F238E27FC236}">
              <a16:creationId xmlns:a16="http://schemas.microsoft.com/office/drawing/2014/main" id="{EDB24B5B-B9AA-48F7-AB17-FE2E598FE8A7}"/>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409206" y="29369385"/>
          <a:ext cx="1526400" cy="2534094"/>
        </a:xfrm>
        <a:prstGeom prst="rect">
          <a:avLst/>
        </a:prstGeom>
      </xdr:spPr>
    </xdr:pic>
    <xdr:clientData/>
  </xdr:twoCellAnchor>
  <xdr:twoCellAnchor editAs="oneCell">
    <xdr:from>
      <xdr:col>1</xdr:col>
      <xdr:colOff>66676</xdr:colOff>
      <xdr:row>135</xdr:row>
      <xdr:rowOff>142875</xdr:rowOff>
    </xdr:from>
    <xdr:to>
      <xdr:col>6</xdr:col>
      <xdr:colOff>902877</xdr:colOff>
      <xdr:row>147</xdr:row>
      <xdr:rowOff>9525</xdr:rowOff>
    </xdr:to>
    <xdr:pic>
      <xdr:nvPicPr>
        <xdr:cNvPr id="21" name="Imagen 20">
          <a:extLst>
            <a:ext uri="{FF2B5EF4-FFF2-40B4-BE49-F238E27FC236}">
              <a16:creationId xmlns:a16="http://schemas.microsoft.com/office/drawing/2014/main" id="{728C04BF-B36E-44B1-83F0-FB1D0E732D69}"/>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10516" y="26569035"/>
          <a:ext cx="3876581" cy="2053590"/>
        </a:xfrm>
        <a:prstGeom prst="rect">
          <a:avLst/>
        </a:prstGeom>
      </xdr:spPr>
    </xdr:pic>
    <xdr:clientData/>
  </xdr:twoCellAnchor>
  <xdr:twoCellAnchor editAs="oneCell">
    <xdr:from>
      <xdr:col>7</xdr:col>
      <xdr:colOff>135675</xdr:colOff>
      <xdr:row>119</xdr:row>
      <xdr:rowOff>169050</xdr:rowOff>
    </xdr:from>
    <xdr:to>
      <xdr:col>11</xdr:col>
      <xdr:colOff>353941</xdr:colOff>
      <xdr:row>131</xdr:row>
      <xdr:rowOff>133350</xdr:rowOff>
    </xdr:to>
    <xdr:pic>
      <xdr:nvPicPr>
        <xdr:cNvPr id="22" name="Imagen 21">
          <a:extLst>
            <a:ext uri="{FF2B5EF4-FFF2-40B4-BE49-F238E27FC236}">
              <a16:creationId xmlns:a16="http://schemas.microsoft.com/office/drawing/2014/main" id="{CF273E13-3987-4D75-86A7-08262A978E4F}"/>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540035" y="23661510"/>
          <a:ext cx="4066366" cy="215124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Users\cesar.perez\Downloads\Informe%20Semanal%20Gerencial%20No.%20251%20(6%20Ago-%2012%20Ago).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efreshError="1">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s>
    <definedNames>
      <definedName name="Clasificacion"/>
    </definedNames>
    <sheetDataSet>
      <sheetData sheetId="0" refreshError="1"/>
      <sheetData sheetId="1"/>
      <sheetData sheetId="2" refreshError="1"/>
      <sheetData sheetId="3"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NANCIERO"/>
      <sheetName val="Resumen"/>
      <sheetName val="Control Fondeos"/>
      <sheetName val="IPC"/>
      <sheetName val="Calculo intereses"/>
    </sheetNames>
    <sheetDataSet>
      <sheetData sheetId="0" refreshError="1"/>
      <sheetData sheetId="1" refreshError="1"/>
      <sheetData sheetId="2" refreshError="1"/>
      <sheetData sheetId="3">
        <row r="13">
          <cell r="S13">
            <v>105.7</v>
          </cell>
        </row>
        <row r="14">
          <cell r="S14">
            <v>105.36</v>
          </cell>
        </row>
        <row r="15">
          <cell r="S15">
            <v>104.97</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74"/>
  <sheetViews>
    <sheetView showGridLines="0" tabSelected="1" topLeftCell="A36" zoomScale="78" zoomScaleNormal="78" zoomScaleSheetLayoutView="70" zoomScalePageLayoutView="95" workbookViewId="0">
      <selection activeCell="B48" sqref="B48:T48"/>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73"/>
      <c r="C2" s="473"/>
      <c r="D2" s="473"/>
      <c r="E2" s="473"/>
      <c r="F2" s="289" t="s">
        <v>444</v>
      </c>
      <c r="G2" s="289"/>
      <c r="H2" s="289"/>
      <c r="I2" s="289"/>
      <c r="J2" s="289"/>
      <c r="K2" s="289"/>
      <c r="L2" s="289"/>
      <c r="M2" s="289"/>
      <c r="N2" s="289"/>
      <c r="O2" s="289"/>
      <c r="P2" s="289"/>
      <c r="Q2" s="289" t="s">
        <v>0</v>
      </c>
      <c r="R2" s="289"/>
      <c r="S2" s="473"/>
      <c r="T2" s="473"/>
    </row>
    <row r="3" spans="2:20" ht="30" customHeight="1" x14ac:dyDescent="0.2">
      <c r="B3" s="473"/>
      <c r="C3" s="473"/>
      <c r="D3" s="473"/>
      <c r="E3" s="473"/>
      <c r="F3" s="289" t="s">
        <v>445</v>
      </c>
      <c r="G3" s="289"/>
      <c r="H3" s="473" t="s">
        <v>1</v>
      </c>
      <c r="I3" s="473"/>
      <c r="J3" s="473"/>
      <c r="K3" s="473"/>
      <c r="L3" s="473"/>
      <c r="M3" s="473"/>
      <c r="N3" s="473"/>
      <c r="O3" s="473"/>
      <c r="P3" s="473"/>
      <c r="Q3" s="289" t="s">
        <v>2</v>
      </c>
      <c r="R3" s="289"/>
      <c r="S3" s="474"/>
      <c r="T3" s="474"/>
    </row>
    <row r="4" spans="2:20" ht="30" customHeight="1" x14ac:dyDescent="0.2">
      <c r="B4" s="473"/>
      <c r="C4" s="473"/>
      <c r="D4" s="473"/>
      <c r="E4" s="473"/>
      <c r="F4" s="289" t="s">
        <v>446</v>
      </c>
      <c r="G4" s="289"/>
      <c r="H4" s="473" t="s">
        <v>3</v>
      </c>
      <c r="I4" s="473"/>
      <c r="J4" s="473"/>
      <c r="K4" s="473"/>
      <c r="L4" s="473"/>
      <c r="M4" s="473"/>
      <c r="N4" s="473"/>
      <c r="O4" s="473"/>
      <c r="P4" s="473"/>
      <c r="Q4" s="289" t="s">
        <v>4</v>
      </c>
      <c r="R4" s="289"/>
      <c r="S4" s="470" t="s">
        <v>888</v>
      </c>
      <c r="T4" s="470"/>
    </row>
    <row r="5" spans="2:20" ht="14.25" x14ac:dyDescent="0.2">
      <c r="B5" s="471"/>
      <c r="C5" s="471"/>
      <c r="D5" s="471"/>
      <c r="E5" s="471"/>
      <c r="F5" s="471"/>
      <c r="G5" s="471"/>
      <c r="H5" s="471"/>
      <c r="I5" s="471"/>
      <c r="J5" s="471"/>
      <c r="K5" s="471"/>
      <c r="L5" s="471"/>
      <c r="M5" s="471"/>
      <c r="N5" s="471"/>
      <c r="O5" s="471"/>
      <c r="P5" s="471"/>
      <c r="Q5" s="471"/>
      <c r="R5" s="471"/>
      <c r="S5" s="471"/>
      <c r="T5" s="471"/>
    </row>
    <row r="6" spans="2:20" ht="22.5" customHeight="1" x14ac:dyDescent="0.2">
      <c r="B6" s="472" t="s">
        <v>5</v>
      </c>
      <c r="C6" s="472"/>
      <c r="D6" s="472"/>
      <c r="E6" s="472"/>
      <c r="F6" s="472"/>
      <c r="G6" s="472"/>
      <c r="H6" s="472"/>
      <c r="I6" s="472"/>
      <c r="J6" s="472"/>
      <c r="K6" s="472"/>
      <c r="L6" s="472"/>
      <c r="M6" s="472"/>
      <c r="N6" s="472"/>
      <c r="O6" s="472"/>
      <c r="P6" s="472"/>
      <c r="Q6" s="472"/>
      <c r="R6" s="472"/>
      <c r="S6" s="472"/>
      <c r="T6" s="472"/>
    </row>
    <row r="7" spans="2:20" ht="14.25" x14ac:dyDescent="0.2">
      <c r="B7" s="275"/>
      <c r="C7" s="275"/>
      <c r="D7" s="275"/>
      <c r="E7" s="275"/>
      <c r="F7" s="275"/>
      <c r="G7" s="275"/>
      <c r="H7" s="275"/>
      <c r="I7" s="275"/>
      <c r="J7" s="275"/>
      <c r="K7" s="275"/>
      <c r="L7" s="275"/>
      <c r="M7" s="275"/>
      <c r="N7" s="275"/>
      <c r="O7" s="275"/>
      <c r="P7" s="275"/>
      <c r="Q7" s="275"/>
      <c r="R7" s="275"/>
      <c r="S7" s="275"/>
      <c r="T7" s="275"/>
    </row>
    <row r="8" spans="2:20" ht="22.5" customHeight="1" x14ac:dyDescent="0.2">
      <c r="B8" s="450" t="s">
        <v>6</v>
      </c>
      <c r="C8" s="450"/>
      <c r="D8" s="450"/>
      <c r="E8" s="450"/>
      <c r="F8" s="450"/>
      <c r="G8" s="450"/>
      <c r="H8" s="450"/>
      <c r="I8" s="450"/>
      <c r="J8" s="450"/>
      <c r="K8" s="450"/>
      <c r="L8" s="450"/>
      <c r="M8" s="450"/>
      <c r="N8" s="450"/>
      <c r="O8" s="450"/>
      <c r="P8" s="450"/>
      <c r="Q8" s="450"/>
      <c r="R8" s="450"/>
      <c r="S8" s="450"/>
      <c r="T8" s="450"/>
    </row>
    <row r="9" spans="2:20" ht="22.5" customHeight="1" x14ac:dyDescent="0.2">
      <c r="B9" s="414" t="s">
        <v>7</v>
      </c>
      <c r="C9" s="418"/>
      <c r="D9" s="418"/>
      <c r="E9" s="418"/>
      <c r="F9" s="418"/>
      <c r="G9" s="418"/>
      <c r="H9" s="418"/>
      <c r="I9" s="418"/>
      <c r="J9" s="418"/>
      <c r="K9" s="418"/>
      <c r="L9" s="418"/>
      <c r="M9" s="418"/>
      <c r="N9" s="418"/>
      <c r="O9" s="418"/>
      <c r="P9" s="418"/>
      <c r="Q9" s="418"/>
      <c r="R9" s="418"/>
      <c r="S9" s="418"/>
      <c r="T9" s="415"/>
    </row>
    <row r="10" spans="2:20" ht="22.5" customHeight="1" x14ac:dyDescent="0.2">
      <c r="B10" s="412" t="s">
        <v>8</v>
      </c>
      <c r="C10" s="412"/>
      <c r="D10" s="412"/>
      <c r="E10" s="412"/>
      <c r="F10" s="376" t="s">
        <v>9</v>
      </c>
      <c r="G10" s="475"/>
      <c r="H10" s="475"/>
      <c r="I10" s="377"/>
      <c r="J10" s="479" t="s">
        <v>10</v>
      </c>
      <c r="K10" s="480"/>
      <c r="L10" s="480"/>
      <c r="M10" s="480"/>
      <c r="N10" s="481"/>
      <c r="O10" s="376" t="s">
        <v>11</v>
      </c>
      <c r="P10" s="475"/>
      <c r="Q10" s="377"/>
      <c r="R10" s="413" t="s">
        <v>12</v>
      </c>
      <c r="S10" s="413"/>
      <c r="T10" s="413"/>
    </row>
    <row r="11" spans="2:20" ht="22.5" customHeight="1" x14ac:dyDescent="0.2">
      <c r="B11" s="412"/>
      <c r="C11" s="412"/>
      <c r="D11" s="412"/>
      <c r="E11" s="412"/>
      <c r="F11" s="476"/>
      <c r="G11" s="477"/>
      <c r="H11" s="477"/>
      <c r="I11" s="478"/>
      <c r="J11" s="482"/>
      <c r="K11" s="483"/>
      <c r="L11" s="483"/>
      <c r="M11" s="483"/>
      <c r="N11" s="484"/>
      <c r="O11" s="476"/>
      <c r="P11" s="477"/>
      <c r="Q11" s="478"/>
      <c r="R11" s="413"/>
      <c r="S11" s="413"/>
      <c r="T11" s="413"/>
    </row>
    <row r="12" spans="2:20" ht="168" customHeight="1" x14ac:dyDescent="0.2">
      <c r="B12" s="455" t="s">
        <v>13</v>
      </c>
      <c r="C12" s="456"/>
      <c r="D12" s="456"/>
      <c r="E12" s="457"/>
      <c r="F12" s="432" t="s">
        <v>530</v>
      </c>
      <c r="G12" s="433"/>
      <c r="H12" s="433"/>
      <c r="I12" s="434"/>
      <c r="J12" s="441" t="s">
        <v>531</v>
      </c>
      <c r="K12" s="442"/>
      <c r="L12" s="442"/>
      <c r="M12" s="442"/>
      <c r="N12" s="443"/>
      <c r="O12" s="432" t="s">
        <v>533</v>
      </c>
      <c r="P12" s="433"/>
      <c r="Q12" s="434"/>
      <c r="R12" s="464" t="s">
        <v>589</v>
      </c>
      <c r="S12" s="465"/>
      <c r="T12" s="466"/>
    </row>
    <row r="13" spans="2:20" ht="168" customHeight="1" x14ac:dyDescent="0.2">
      <c r="B13" s="461"/>
      <c r="C13" s="462"/>
      <c r="D13" s="462"/>
      <c r="E13" s="463"/>
      <c r="F13" s="435"/>
      <c r="G13" s="436"/>
      <c r="H13" s="436"/>
      <c r="I13" s="437"/>
      <c r="J13" s="441" t="s">
        <v>532</v>
      </c>
      <c r="K13" s="442"/>
      <c r="L13" s="442"/>
      <c r="M13" s="442"/>
      <c r="N13" s="443"/>
      <c r="O13" s="435"/>
      <c r="P13" s="436"/>
      <c r="Q13" s="437"/>
      <c r="R13" s="486"/>
      <c r="S13" s="487"/>
      <c r="T13" s="488"/>
    </row>
    <row r="14" spans="2:20" ht="409.6" customHeight="1" x14ac:dyDescent="0.2">
      <c r="B14" s="455" t="s">
        <v>14</v>
      </c>
      <c r="C14" s="456"/>
      <c r="D14" s="456"/>
      <c r="E14" s="457"/>
      <c r="F14" s="432" t="s">
        <v>447</v>
      </c>
      <c r="G14" s="433"/>
      <c r="H14" s="433"/>
      <c r="I14" s="434"/>
      <c r="J14" s="432" t="s">
        <v>529</v>
      </c>
      <c r="K14" s="433"/>
      <c r="L14" s="433"/>
      <c r="M14" s="433"/>
      <c r="N14" s="434"/>
      <c r="O14" s="432" t="s">
        <v>534</v>
      </c>
      <c r="P14" s="433"/>
      <c r="Q14" s="434"/>
      <c r="R14" s="464" t="s">
        <v>590</v>
      </c>
      <c r="S14" s="465"/>
      <c r="T14" s="466"/>
    </row>
    <row r="15" spans="2:20" ht="351.6" customHeight="1" x14ac:dyDescent="0.2">
      <c r="B15" s="458"/>
      <c r="C15" s="459"/>
      <c r="D15" s="459"/>
      <c r="E15" s="460"/>
      <c r="F15" s="452"/>
      <c r="G15" s="453"/>
      <c r="H15" s="453"/>
      <c r="I15" s="454"/>
      <c r="J15" s="452"/>
      <c r="K15" s="453"/>
      <c r="L15" s="453"/>
      <c r="M15" s="453"/>
      <c r="N15" s="454"/>
      <c r="O15" s="452"/>
      <c r="P15" s="453"/>
      <c r="Q15" s="454"/>
      <c r="R15" s="467"/>
      <c r="S15" s="468"/>
      <c r="T15" s="469"/>
    </row>
    <row r="16" spans="2:20" ht="409.6" customHeight="1" x14ac:dyDescent="0.2">
      <c r="B16" s="455" t="s">
        <v>15</v>
      </c>
      <c r="C16" s="456"/>
      <c r="D16" s="456"/>
      <c r="E16" s="457"/>
      <c r="F16" s="432" t="s">
        <v>548</v>
      </c>
      <c r="G16" s="433"/>
      <c r="H16" s="433"/>
      <c r="I16" s="434"/>
      <c r="J16" s="432" t="s">
        <v>118</v>
      </c>
      <c r="K16" s="433"/>
      <c r="L16" s="433"/>
      <c r="M16" s="433"/>
      <c r="N16" s="434"/>
      <c r="O16" s="432" t="s">
        <v>528</v>
      </c>
      <c r="P16" s="433"/>
      <c r="Q16" s="434"/>
      <c r="R16" s="250" t="s">
        <v>591</v>
      </c>
      <c r="S16" s="251"/>
      <c r="T16" s="252"/>
    </row>
    <row r="17" spans="2:20" ht="409.6" customHeight="1" x14ac:dyDescent="0.2">
      <c r="B17" s="458"/>
      <c r="C17" s="459"/>
      <c r="D17" s="459"/>
      <c r="E17" s="460"/>
      <c r="F17" s="452"/>
      <c r="G17" s="453"/>
      <c r="H17" s="453"/>
      <c r="I17" s="454"/>
      <c r="J17" s="452"/>
      <c r="K17" s="453"/>
      <c r="L17" s="453"/>
      <c r="M17" s="453"/>
      <c r="N17" s="454"/>
      <c r="O17" s="452"/>
      <c r="P17" s="453"/>
      <c r="Q17" s="454"/>
      <c r="R17" s="253"/>
      <c r="S17" s="254"/>
      <c r="T17" s="255"/>
    </row>
    <row r="18" spans="2:20" ht="41.45" customHeight="1" x14ac:dyDescent="0.2">
      <c r="B18" s="461"/>
      <c r="C18" s="462"/>
      <c r="D18" s="462"/>
      <c r="E18" s="463"/>
      <c r="F18" s="435"/>
      <c r="G18" s="436"/>
      <c r="H18" s="436"/>
      <c r="I18" s="437"/>
      <c r="J18" s="435"/>
      <c r="K18" s="436"/>
      <c r="L18" s="436"/>
      <c r="M18" s="436"/>
      <c r="N18" s="437"/>
      <c r="O18" s="435"/>
      <c r="P18" s="436"/>
      <c r="Q18" s="437"/>
      <c r="R18" s="256"/>
      <c r="S18" s="257"/>
      <c r="T18" s="258"/>
    </row>
    <row r="19" spans="2:20" ht="409.6" customHeight="1" x14ac:dyDescent="0.2">
      <c r="B19" s="455" t="s">
        <v>16</v>
      </c>
      <c r="C19" s="456"/>
      <c r="D19" s="456"/>
      <c r="E19" s="457"/>
      <c r="F19" s="432" t="s">
        <v>527</v>
      </c>
      <c r="G19" s="433"/>
      <c r="H19" s="433"/>
      <c r="I19" s="434"/>
      <c r="J19" s="432" t="s">
        <v>525</v>
      </c>
      <c r="K19" s="433"/>
      <c r="L19" s="433"/>
      <c r="M19" s="433"/>
      <c r="N19" s="434"/>
      <c r="O19" s="250" t="s">
        <v>526</v>
      </c>
      <c r="P19" s="251"/>
      <c r="Q19" s="252"/>
      <c r="R19" s="489"/>
      <c r="S19" s="490"/>
      <c r="T19" s="491"/>
    </row>
    <row r="20" spans="2:20" ht="409.6" customHeight="1" x14ac:dyDescent="0.2">
      <c r="B20" s="458"/>
      <c r="C20" s="459"/>
      <c r="D20" s="459"/>
      <c r="E20" s="460"/>
      <c r="F20" s="452"/>
      <c r="G20" s="453"/>
      <c r="H20" s="453"/>
      <c r="I20" s="454"/>
      <c r="J20" s="452"/>
      <c r="K20" s="453"/>
      <c r="L20" s="453"/>
      <c r="M20" s="453"/>
      <c r="N20" s="454"/>
      <c r="O20" s="253"/>
      <c r="P20" s="254"/>
      <c r="Q20" s="255"/>
      <c r="R20" s="492"/>
      <c r="S20" s="493"/>
      <c r="T20" s="494"/>
    </row>
    <row r="21" spans="2:20" ht="409.6" customHeight="1" x14ac:dyDescent="0.2">
      <c r="B21" s="458"/>
      <c r="C21" s="459"/>
      <c r="D21" s="459"/>
      <c r="E21" s="460"/>
      <c r="F21" s="452"/>
      <c r="G21" s="453"/>
      <c r="H21" s="453"/>
      <c r="I21" s="454"/>
      <c r="J21" s="452"/>
      <c r="K21" s="453"/>
      <c r="L21" s="453"/>
      <c r="M21" s="453"/>
      <c r="N21" s="454"/>
      <c r="O21" s="253"/>
      <c r="P21" s="254"/>
      <c r="Q21" s="255"/>
      <c r="R21" s="492"/>
      <c r="S21" s="493"/>
      <c r="T21" s="494"/>
    </row>
    <row r="22" spans="2:20" ht="200.45" customHeight="1" x14ac:dyDescent="0.2">
      <c r="B22" s="461"/>
      <c r="C22" s="462"/>
      <c r="D22" s="462"/>
      <c r="E22" s="463"/>
      <c r="F22" s="435"/>
      <c r="G22" s="436"/>
      <c r="H22" s="436"/>
      <c r="I22" s="437"/>
      <c r="J22" s="435"/>
      <c r="K22" s="436"/>
      <c r="L22" s="436"/>
      <c r="M22" s="436"/>
      <c r="N22" s="437"/>
      <c r="O22" s="256"/>
      <c r="P22" s="257"/>
      <c r="Q22" s="258"/>
      <c r="R22" s="495"/>
      <c r="S22" s="496"/>
      <c r="T22" s="497"/>
    </row>
    <row r="23" spans="2:20" ht="107.45" customHeight="1" x14ac:dyDescent="0.2">
      <c r="B23" s="455" t="s">
        <v>17</v>
      </c>
      <c r="C23" s="456"/>
      <c r="D23" s="456"/>
      <c r="E23" s="457"/>
      <c r="F23" s="432" t="s">
        <v>535</v>
      </c>
      <c r="G23" s="433"/>
      <c r="H23" s="433"/>
      <c r="I23" s="434"/>
      <c r="J23" s="441" t="s">
        <v>18</v>
      </c>
      <c r="K23" s="442"/>
      <c r="L23" s="442"/>
      <c r="M23" s="442"/>
      <c r="N23" s="443"/>
      <c r="O23" s="432" t="s">
        <v>537</v>
      </c>
      <c r="P23" s="433"/>
      <c r="Q23" s="434"/>
      <c r="R23" s="432" t="s">
        <v>538</v>
      </c>
      <c r="S23" s="433"/>
      <c r="T23" s="434"/>
    </row>
    <row r="24" spans="2:20" ht="409.6" customHeight="1" x14ac:dyDescent="0.2">
      <c r="B24" s="458"/>
      <c r="C24" s="459"/>
      <c r="D24" s="459"/>
      <c r="E24" s="460"/>
      <c r="F24" s="452"/>
      <c r="G24" s="453"/>
      <c r="H24" s="453"/>
      <c r="I24" s="454"/>
      <c r="J24" s="432" t="s">
        <v>536</v>
      </c>
      <c r="K24" s="433"/>
      <c r="L24" s="433"/>
      <c r="M24" s="433"/>
      <c r="N24" s="434"/>
      <c r="O24" s="452"/>
      <c r="P24" s="453"/>
      <c r="Q24" s="454"/>
      <c r="R24" s="452"/>
      <c r="S24" s="453"/>
      <c r="T24" s="454"/>
    </row>
    <row r="25" spans="2:20" ht="409.6" customHeight="1" x14ac:dyDescent="0.2">
      <c r="B25" s="458"/>
      <c r="C25" s="459"/>
      <c r="D25" s="459"/>
      <c r="E25" s="460"/>
      <c r="F25" s="452"/>
      <c r="G25" s="453"/>
      <c r="H25" s="453"/>
      <c r="I25" s="454"/>
      <c r="J25" s="452"/>
      <c r="K25" s="453"/>
      <c r="L25" s="453"/>
      <c r="M25" s="453"/>
      <c r="N25" s="454"/>
      <c r="O25" s="452"/>
      <c r="P25" s="453"/>
      <c r="Q25" s="454"/>
      <c r="R25" s="452"/>
      <c r="S25" s="453"/>
      <c r="T25" s="454"/>
    </row>
    <row r="26" spans="2:20" ht="409.6" customHeight="1" x14ac:dyDescent="0.2">
      <c r="B26" s="458"/>
      <c r="C26" s="459"/>
      <c r="D26" s="459"/>
      <c r="E26" s="460"/>
      <c r="F26" s="452"/>
      <c r="G26" s="453"/>
      <c r="H26" s="453"/>
      <c r="I26" s="454"/>
      <c r="J26" s="452"/>
      <c r="K26" s="453"/>
      <c r="L26" s="453"/>
      <c r="M26" s="453"/>
      <c r="N26" s="454"/>
      <c r="O26" s="452"/>
      <c r="P26" s="453"/>
      <c r="Q26" s="454"/>
      <c r="R26" s="452"/>
      <c r="S26" s="453"/>
      <c r="T26" s="454"/>
    </row>
    <row r="27" spans="2:20" ht="144" customHeight="1" x14ac:dyDescent="0.2">
      <c r="B27" s="461"/>
      <c r="C27" s="462"/>
      <c r="D27" s="462"/>
      <c r="E27" s="463"/>
      <c r="F27" s="435"/>
      <c r="G27" s="436"/>
      <c r="H27" s="436"/>
      <c r="I27" s="437"/>
      <c r="J27" s="435"/>
      <c r="K27" s="436"/>
      <c r="L27" s="436"/>
      <c r="M27" s="436"/>
      <c r="N27" s="437"/>
      <c r="O27" s="435"/>
      <c r="P27" s="436"/>
      <c r="Q27" s="437"/>
      <c r="R27" s="435"/>
      <c r="S27" s="436"/>
      <c r="T27" s="437"/>
    </row>
    <row r="28" spans="2:20" ht="82.5" customHeight="1" x14ac:dyDescent="0.2">
      <c r="B28" s="289" t="s">
        <v>19</v>
      </c>
      <c r="C28" s="289"/>
      <c r="D28" s="289"/>
      <c r="E28" s="289"/>
      <c r="F28" s="441" t="s">
        <v>539</v>
      </c>
      <c r="G28" s="442"/>
      <c r="H28" s="442"/>
      <c r="I28" s="443"/>
      <c r="J28" s="498" t="s">
        <v>119</v>
      </c>
      <c r="K28" s="498"/>
      <c r="L28" s="498"/>
      <c r="M28" s="498"/>
      <c r="N28" s="498"/>
      <c r="O28" s="441" t="s">
        <v>120</v>
      </c>
      <c r="P28" s="442"/>
      <c r="Q28" s="443"/>
      <c r="R28" s="485"/>
      <c r="S28" s="444"/>
      <c r="T28" s="445"/>
    </row>
    <row r="29" spans="2:20" ht="133.9" customHeight="1" x14ac:dyDescent="0.2">
      <c r="B29" s="289" t="s">
        <v>20</v>
      </c>
      <c r="C29" s="289"/>
      <c r="D29" s="289"/>
      <c r="E29" s="289"/>
      <c r="F29" s="432" t="s">
        <v>541</v>
      </c>
      <c r="G29" s="433"/>
      <c r="H29" s="433"/>
      <c r="I29" s="434"/>
      <c r="J29" s="441" t="s">
        <v>542</v>
      </c>
      <c r="K29" s="442"/>
      <c r="L29" s="442"/>
      <c r="M29" s="442"/>
      <c r="N29" s="443"/>
      <c r="O29" s="441" t="s">
        <v>540</v>
      </c>
      <c r="P29" s="442"/>
      <c r="Q29" s="442"/>
      <c r="R29" s="304" t="s">
        <v>592</v>
      </c>
      <c r="S29" s="444"/>
      <c r="T29" s="445"/>
    </row>
    <row r="30" spans="2:20" ht="237.6" customHeight="1" x14ac:dyDescent="0.2">
      <c r="B30" s="289" t="s">
        <v>21</v>
      </c>
      <c r="C30" s="289"/>
      <c r="D30" s="289"/>
      <c r="E30" s="289"/>
      <c r="F30" s="485"/>
      <c r="G30" s="444"/>
      <c r="H30" s="444"/>
      <c r="I30" s="445"/>
      <c r="J30" s="451"/>
      <c r="K30" s="451"/>
      <c r="L30" s="451"/>
      <c r="M30" s="451"/>
      <c r="N30" s="451"/>
      <c r="O30" s="441" t="s">
        <v>543</v>
      </c>
      <c r="P30" s="442"/>
      <c r="Q30" s="443"/>
      <c r="R30" s="485"/>
      <c r="S30" s="444"/>
      <c r="T30" s="445"/>
    </row>
    <row r="31" spans="2:20" ht="409.6" customHeight="1" x14ac:dyDescent="0.2">
      <c r="B31" s="455" t="s">
        <v>22</v>
      </c>
      <c r="C31" s="456"/>
      <c r="D31" s="456"/>
      <c r="E31" s="457"/>
      <c r="F31" s="432" t="s">
        <v>448</v>
      </c>
      <c r="G31" s="433"/>
      <c r="H31" s="433"/>
      <c r="I31" s="434"/>
      <c r="J31" s="432" t="s">
        <v>544</v>
      </c>
      <c r="K31" s="433"/>
      <c r="L31" s="433"/>
      <c r="M31" s="433"/>
      <c r="N31" s="434"/>
      <c r="O31" s="432" t="s">
        <v>122</v>
      </c>
      <c r="P31" s="433"/>
      <c r="Q31" s="434"/>
      <c r="R31" s="432" t="s">
        <v>121</v>
      </c>
      <c r="S31" s="433"/>
      <c r="T31" s="434"/>
    </row>
    <row r="32" spans="2:20" ht="15" customHeight="1" x14ac:dyDescent="0.2">
      <c r="B32" s="461"/>
      <c r="C32" s="462"/>
      <c r="D32" s="462"/>
      <c r="E32" s="463"/>
      <c r="F32" s="435"/>
      <c r="G32" s="436"/>
      <c r="H32" s="436"/>
      <c r="I32" s="437"/>
      <c r="J32" s="435"/>
      <c r="K32" s="436"/>
      <c r="L32" s="436"/>
      <c r="M32" s="436"/>
      <c r="N32" s="437"/>
      <c r="O32" s="435"/>
      <c r="P32" s="436"/>
      <c r="Q32" s="437"/>
      <c r="R32" s="435"/>
      <c r="S32" s="436"/>
      <c r="T32" s="437"/>
    </row>
    <row r="33" spans="2:20" ht="409.15" customHeight="1" x14ac:dyDescent="0.2">
      <c r="B33" s="455" t="s">
        <v>23</v>
      </c>
      <c r="C33" s="456"/>
      <c r="D33" s="456"/>
      <c r="E33" s="457"/>
      <c r="F33" s="432" t="s">
        <v>545</v>
      </c>
      <c r="G33" s="433"/>
      <c r="H33" s="433"/>
      <c r="I33" s="434"/>
      <c r="J33" s="250" t="s">
        <v>546</v>
      </c>
      <c r="K33" s="251"/>
      <c r="L33" s="251"/>
      <c r="M33" s="251"/>
      <c r="N33" s="252"/>
      <c r="O33" s="250" t="s">
        <v>547</v>
      </c>
      <c r="P33" s="251"/>
      <c r="Q33" s="252"/>
      <c r="R33" s="250"/>
      <c r="S33" s="251"/>
      <c r="T33" s="252"/>
    </row>
    <row r="34" spans="2:20" ht="79.900000000000006" customHeight="1" x14ac:dyDescent="0.2">
      <c r="B34" s="461"/>
      <c r="C34" s="462"/>
      <c r="D34" s="462"/>
      <c r="E34" s="463"/>
      <c r="F34" s="435"/>
      <c r="G34" s="436"/>
      <c r="H34" s="436"/>
      <c r="I34" s="437"/>
      <c r="J34" s="256"/>
      <c r="K34" s="257"/>
      <c r="L34" s="257"/>
      <c r="M34" s="257"/>
      <c r="N34" s="258"/>
      <c r="O34" s="256"/>
      <c r="P34" s="257"/>
      <c r="Q34" s="258"/>
      <c r="R34" s="256"/>
      <c r="S34" s="257"/>
      <c r="T34" s="258"/>
    </row>
    <row r="35" spans="2:20" ht="409.6" customHeight="1" x14ac:dyDescent="0.2">
      <c r="B35" s="289" t="s">
        <v>24</v>
      </c>
      <c r="C35" s="289"/>
      <c r="D35" s="289"/>
      <c r="E35" s="289"/>
      <c r="F35" s="275"/>
      <c r="G35" s="275"/>
      <c r="H35" s="275"/>
      <c r="I35" s="275"/>
      <c r="J35" s="275" t="s">
        <v>123</v>
      </c>
      <c r="K35" s="275"/>
      <c r="L35" s="275"/>
      <c r="M35" s="275"/>
      <c r="N35" s="275"/>
      <c r="O35" s="446" t="s">
        <v>593</v>
      </c>
      <c r="P35" s="446"/>
      <c r="Q35" s="446"/>
      <c r="R35" s="275"/>
      <c r="S35" s="275"/>
      <c r="T35" s="275"/>
    </row>
    <row r="36" spans="2:20" ht="206.45" customHeight="1" x14ac:dyDescent="0.2">
      <c r="B36" s="289"/>
      <c r="C36" s="289"/>
      <c r="D36" s="289"/>
      <c r="E36" s="289"/>
      <c r="F36" s="275"/>
      <c r="G36" s="275"/>
      <c r="H36" s="275"/>
      <c r="I36" s="275"/>
      <c r="J36" s="275"/>
      <c r="K36" s="275"/>
      <c r="L36" s="275"/>
      <c r="M36" s="275"/>
      <c r="N36" s="275"/>
      <c r="O36" s="446"/>
      <c r="P36" s="446"/>
      <c r="Q36" s="446"/>
      <c r="R36" s="275"/>
      <c r="S36" s="275"/>
      <c r="T36" s="275"/>
    </row>
    <row r="37" spans="2:20" ht="30" customHeight="1" x14ac:dyDescent="0.2">
      <c r="B37" s="438" t="s">
        <v>110</v>
      </c>
      <c r="C37" s="439"/>
      <c r="D37" s="439"/>
      <c r="E37" s="439"/>
      <c r="F37" s="439"/>
      <c r="G37" s="439"/>
      <c r="H37" s="439"/>
      <c r="I37" s="439"/>
      <c r="J37" s="439"/>
      <c r="K37" s="439"/>
      <c r="L37" s="439"/>
      <c r="M37" s="439"/>
      <c r="N37" s="439"/>
      <c r="O37" s="439"/>
      <c r="P37" s="439"/>
      <c r="Q37" s="439"/>
      <c r="R37" s="439"/>
      <c r="S37" s="439"/>
      <c r="T37" s="440"/>
    </row>
    <row r="38" spans="2:20" ht="22.5" customHeight="1" x14ac:dyDescent="0.2">
      <c r="B38" s="267" t="s">
        <v>25</v>
      </c>
      <c r="C38" s="282"/>
      <c r="D38" s="282"/>
      <c r="E38" s="282"/>
      <c r="F38" s="282"/>
      <c r="G38" s="282"/>
      <c r="H38" s="268"/>
      <c r="I38" s="267" t="s">
        <v>26</v>
      </c>
      <c r="J38" s="268"/>
      <c r="K38" s="267" t="s">
        <v>4</v>
      </c>
      <c r="L38" s="268"/>
      <c r="M38" s="267" t="s">
        <v>27</v>
      </c>
      <c r="N38" s="282"/>
      <c r="O38" s="282"/>
      <c r="P38" s="282"/>
      <c r="Q38" s="282"/>
      <c r="R38" s="268"/>
      <c r="S38" s="267" t="s">
        <v>4</v>
      </c>
      <c r="T38" s="268"/>
    </row>
    <row r="39" spans="2:20" ht="34.5" customHeight="1" x14ac:dyDescent="0.2">
      <c r="B39" s="242" t="s">
        <v>1224</v>
      </c>
      <c r="C39" s="242"/>
      <c r="D39" s="242"/>
      <c r="E39" s="242"/>
      <c r="F39" s="242"/>
      <c r="G39" s="242"/>
      <c r="H39" s="242"/>
      <c r="I39" s="275" t="s">
        <v>1225</v>
      </c>
      <c r="J39" s="275"/>
      <c r="K39" s="1176">
        <v>43782</v>
      </c>
      <c r="L39" s="1176"/>
      <c r="M39" s="275" t="s">
        <v>1226</v>
      </c>
      <c r="N39" s="275"/>
      <c r="O39" s="275"/>
      <c r="P39" s="275"/>
      <c r="Q39" s="275"/>
      <c r="R39" s="275"/>
      <c r="S39" s="209"/>
      <c r="T39" s="202"/>
    </row>
    <row r="40" spans="2:20" ht="34.5" customHeight="1" x14ac:dyDescent="0.2">
      <c r="B40" s="242" t="s">
        <v>1227</v>
      </c>
      <c r="C40" s="242"/>
      <c r="D40" s="242"/>
      <c r="E40" s="242"/>
      <c r="F40" s="242"/>
      <c r="G40" s="242"/>
      <c r="H40" s="242"/>
      <c r="I40" s="275" t="s">
        <v>1228</v>
      </c>
      <c r="J40" s="275"/>
      <c r="K40" s="1176">
        <v>44048</v>
      </c>
      <c r="L40" s="1176"/>
      <c r="M40" s="275" t="s">
        <v>1226</v>
      </c>
      <c r="N40" s="275"/>
      <c r="O40" s="275"/>
      <c r="P40" s="275"/>
      <c r="Q40" s="275"/>
      <c r="R40" s="275"/>
      <c r="S40" s="209"/>
      <c r="T40" s="202"/>
    </row>
    <row r="41" spans="2:20" ht="40.5" customHeight="1" x14ac:dyDescent="0.2">
      <c r="B41" s="242" t="s">
        <v>1229</v>
      </c>
      <c r="C41" s="242"/>
      <c r="D41" s="242"/>
      <c r="E41" s="242"/>
      <c r="F41" s="242"/>
      <c r="G41" s="242"/>
      <c r="H41" s="242"/>
      <c r="I41" s="275" t="s">
        <v>1230</v>
      </c>
      <c r="J41" s="275"/>
      <c r="K41" s="1176">
        <v>44057</v>
      </c>
      <c r="L41" s="1176"/>
      <c r="M41" s="275" t="s">
        <v>1226</v>
      </c>
      <c r="N41" s="275"/>
      <c r="O41" s="275"/>
      <c r="P41" s="275"/>
      <c r="Q41" s="275"/>
      <c r="R41" s="275"/>
      <c r="S41" s="209"/>
      <c r="T41" s="202"/>
    </row>
    <row r="42" spans="2:20" ht="33" customHeight="1" x14ac:dyDescent="0.2">
      <c r="B42" s="242" t="s">
        <v>1231</v>
      </c>
      <c r="C42" s="242"/>
      <c r="D42" s="242"/>
      <c r="E42" s="242"/>
      <c r="F42" s="242"/>
      <c r="G42" s="242"/>
      <c r="H42" s="242"/>
      <c r="I42" s="275" t="s">
        <v>1232</v>
      </c>
      <c r="J42" s="275"/>
      <c r="K42" s="1176">
        <v>44057</v>
      </c>
      <c r="L42" s="1176"/>
      <c r="M42" s="275" t="s">
        <v>1226</v>
      </c>
      <c r="N42" s="275"/>
      <c r="O42" s="275"/>
      <c r="P42" s="275"/>
      <c r="Q42" s="275"/>
      <c r="R42" s="275"/>
      <c r="S42" s="209"/>
      <c r="T42" s="202"/>
    </row>
    <row r="43" spans="2:20" ht="30" customHeight="1" x14ac:dyDescent="0.2">
      <c r="B43" s="242" t="s">
        <v>1233</v>
      </c>
      <c r="C43" s="242"/>
      <c r="D43" s="242"/>
      <c r="E43" s="242"/>
      <c r="F43" s="242"/>
      <c r="G43" s="242"/>
      <c r="H43" s="242"/>
      <c r="I43" s="275" t="s">
        <v>1234</v>
      </c>
      <c r="J43" s="275"/>
      <c r="K43" s="1176">
        <v>44057</v>
      </c>
      <c r="L43" s="1176"/>
      <c r="M43" s="275" t="s">
        <v>1226</v>
      </c>
      <c r="N43" s="275"/>
      <c r="O43" s="275"/>
      <c r="P43" s="275"/>
      <c r="Q43" s="275"/>
      <c r="R43" s="275"/>
      <c r="S43" s="209"/>
      <c r="T43" s="202"/>
    </row>
    <row r="44" spans="2:20" ht="33" customHeight="1" x14ac:dyDescent="0.2">
      <c r="B44" s="242" t="s">
        <v>1235</v>
      </c>
      <c r="C44" s="242"/>
      <c r="D44" s="242"/>
      <c r="E44" s="242"/>
      <c r="F44" s="242"/>
      <c r="G44" s="242"/>
      <c r="H44" s="242"/>
      <c r="I44" s="275" t="s">
        <v>1236</v>
      </c>
      <c r="J44" s="275"/>
      <c r="K44" s="1176">
        <v>44055</v>
      </c>
      <c r="L44" s="1176"/>
      <c r="M44" s="275" t="s">
        <v>1226</v>
      </c>
      <c r="N44" s="275"/>
      <c r="O44" s="275"/>
      <c r="P44" s="275"/>
      <c r="Q44" s="275"/>
      <c r="R44" s="275"/>
      <c r="S44" s="209"/>
      <c r="T44" s="202"/>
    </row>
    <row r="45" spans="2:20" ht="28.5" customHeight="1" x14ac:dyDescent="0.2">
      <c r="B45" s="242" t="s">
        <v>1237</v>
      </c>
      <c r="C45" s="242"/>
      <c r="D45" s="242"/>
      <c r="E45" s="242"/>
      <c r="F45" s="242"/>
      <c r="G45" s="242"/>
      <c r="H45" s="242"/>
      <c r="I45" s="275" t="s">
        <v>1238</v>
      </c>
      <c r="J45" s="275"/>
      <c r="K45" s="1176">
        <v>44055</v>
      </c>
      <c r="L45" s="1176"/>
      <c r="M45" s="275" t="s">
        <v>1226</v>
      </c>
      <c r="N45" s="275"/>
      <c r="O45" s="275"/>
      <c r="P45" s="275"/>
      <c r="Q45" s="275"/>
      <c r="R45" s="275"/>
      <c r="S45" s="209"/>
      <c r="T45" s="202"/>
    </row>
    <row r="46" spans="2:20" ht="40.5" customHeight="1" x14ac:dyDescent="0.2">
      <c r="B46" s="242" t="s">
        <v>1239</v>
      </c>
      <c r="C46" s="242"/>
      <c r="D46" s="242"/>
      <c r="E46" s="242"/>
      <c r="F46" s="242"/>
      <c r="G46" s="242"/>
      <c r="H46" s="242"/>
      <c r="I46" s="275" t="s">
        <v>1240</v>
      </c>
      <c r="J46" s="275"/>
      <c r="K46" s="1176">
        <v>44055</v>
      </c>
      <c r="L46" s="1176"/>
      <c r="M46" s="275" t="s">
        <v>1226</v>
      </c>
      <c r="N46" s="275"/>
      <c r="O46" s="275"/>
      <c r="P46" s="275"/>
      <c r="Q46" s="275"/>
      <c r="R46" s="275"/>
      <c r="S46" s="209"/>
      <c r="T46" s="202"/>
    </row>
    <row r="47" spans="2:20" ht="30" customHeight="1" x14ac:dyDescent="0.2">
      <c r="B47" s="242" t="s">
        <v>1241</v>
      </c>
      <c r="C47" s="242"/>
      <c r="D47" s="242"/>
      <c r="E47" s="242"/>
      <c r="F47" s="242"/>
      <c r="G47" s="242"/>
      <c r="H47" s="242"/>
      <c r="I47" s="275" t="s">
        <v>1242</v>
      </c>
      <c r="J47" s="275"/>
      <c r="K47" s="1176">
        <v>44054</v>
      </c>
      <c r="L47" s="1176"/>
      <c r="M47" s="275" t="s">
        <v>1226</v>
      </c>
      <c r="N47" s="275"/>
      <c r="O47" s="275"/>
      <c r="P47" s="275"/>
      <c r="Q47" s="275"/>
      <c r="R47" s="275"/>
      <c r="S47" s="209"/>
      <c r="T47" s="202"/>
    </row>
    <row r="48" spans="2:20" ht="55.5" customHeight="1" x14ac:dyDescent="0.2">
      <c r="B48" s="447" t="s">
        <v>28</v>
      </c>
      <c r="C48" s="448"/>
      <c r="D48" s="448"/>
      <c r="E48" s="448"/>
      <c r="F48" s="448"/>
      <c r="G48" s="448"/>
      <c r="H48" s="448"/>
      <c r="I48" s="448"/>
      <c r="J48" s="448"/>
      <c r="K48" s="448"/>
      <c r="L48" s="448"/>
      <c r="M48" s="448"/>
      <c r="N48" s="448"/>
      <c r="O48" s="448"/>
      <c r="P48" s="448"/>
      <c r="Q48" s="448"/>
      <c r="R48" s="448"/>
      <c r="S48" s="448"/>
      <c r="T48" s="449"/>
    </row>
    <row r="49" spans="2:20" ht="14.25" customHeight="1" x14ac:dyDescent="0.2">
      <c r="B49" s="64"/>
      <c r="C49" s="65"/>
      <c r="D49" s="65"/>
      <c r="E49" s="65"/>
      <c r="F49" s="65"/>
      <c r="G49" s="65"/>
      <c r="H49" s="65"/>
      <c r="I49" s="65"/>
      <c r="J49" s="65"/>
      <c r="K49" s="65"/>
      <c r="L49" s="65"/>
      <c r="M49" s="65"/>
      <c r="N49" s="65"/>
      <c r="O49" s="65"/>
      <c r="P49" s="65"/>
      <c r="Q49" s="65"/>
      <c r="R49" s="65"/>
      <c r="S49" s="65"/>
      <c r="T49" s="66"/>
    </row>
    <row r="50" spans="2:20" ht="22.5" customHeight="1" x14ac:dyDescent="0.2">
      <c r="B50" s="450" t="s">
        <v>29</v>
      </c>
      <c r="C50" s="450"/>
      <c r="D50" s="450"/>
      <c r="E50" s="450"/>
      <c r="F50" s="450"/>
      <c r="G50" s="450"/>
      <c r="H50" s="450"/>
      <c r="I50" s="450"/>
      <c r="J50" s="450"/>
      <c r="K50" s="450"/>
      <c r="L50" s="450"/>
      <c r="M50" s="450"/>
      <c r="N50" s="450"/>
      <c r="O50" s="450"/>
      <c r="P50" s="450"/>
      <c r="Q50" s="450"/>
      <c r="R50" s="450"/>
      <c r="S50" s="450"/>
      <c r="T50" s="450"/>
    </row>
    <row r="51" spans="2:20" customFormat="1" ht="25.5" customHeight="1" x14ac:dyDescent="0.25">
      <c r="B51" s="414" t="s">
        <v>125</v>
      </c>
      <c r="C51" s="418"/>
      <c r="D51" s="418"/>
      <c r="E51" s="418"/>
      <c r="F51" s="418"/>
      <c r="G51" s="418"/>
      <c r="H51" s="418"/>
      <c r="I51" s="418"/>
      <c r="J51" s="418"/>
      <c r="K51" s="418"/>
      <c r="L51" s="418"/>
      <c r="M51" s="418"/>
      <c r="N51" s="418"/>
      <c r="O51" s="418"/>
      <c r="P51" s="418"/>
      <c r="Q51" s="418"/>
      <c r="R51" s="418"/>
      <c r="S51" s="418"/>
      <c r="T51" s="415"/>
    </row>
    <row r="52" spans="2:20" customFormat="1" ht="34.5" customHeight="1" thickBot="1" x14ac:dyDescent="0.3">
      <c r="B52" s="74" t="s">
        <v>30</v>
      </c>
      <c r="C52" s="414" t="s">
        <v>126</v>
      </c>
      <c r="D52" s="415"/>
      <c r="E52" s="414" t="s">
        <v>449</v>
      </c>
      <c r="F52" s="418"/>
      <c r="G52" s="418"/>
      <c r="H52" s="415"/>
      <c r="I52" s="414" t="s">
        <v>31</v>
      </c>
      <c r="J52" s="418"/>
      <c r="K52" s="418"/>
      <c r="L52" s="418"/>
      <c r="M52" s="418"/>
      <c r="N52" s="418"/>
      <c r="O52" s="418"/>
      <c r="P52" s="418"/>
      <c r="Q52" s="418"/>
      <c r="R52" s="415"/>
      <c r="S52" s="414" t="s">
        <v>32</v>
      </c>
      <c r="T52" s="415"/>
    </row>
    <row r="53" spans="2:20" customFormat="1" ht="61.15" customHeight="1" x14ac:dyDescent="0.25">
      <c r="B53" s="356" t="s">
        <v>33</v>
      </c>
      <c r="C53" s="250" t="s">
        <v>124</v>
      </c>
      <c r="D53" s="252"/>
      <c r="E53" s="382" t="s">
        <v>450</v>
      </c>
      <c r="F53" s="382"/>
      <c r="G53" s="382"/>
      <c r="H53" s="382"/>
      <c r="I53" s="389" t="s">
        <v>780</v>
      </c>
      <c r="J53" s="389"/>
      <c r="K53" s="389"/>
      <c r="L53" s="389"/>
      <c r="M53" s="389"/>
      <c r="N53" s="389"/>
      <c r="O53" s="389"/>
      <c r="P53" s="389"/>
      <c r="Q53" s="389"/>
      <c r="R53" s="389"/>
      <c r="S53" s="368">
        <v>1</v>
      </c>
      <c r="T53" s="369"/>
    </row>
    <row r="54" spans="2:20" customFormat="1" ht="58.9" customHeight="1" x14ac:dyDescent="0.25">
      <c r="B54" s="357"/>
      <c r="C54" s="253"/>
      <c r="D54" s="255"/>
      <c r="E54" s="367" t="s">
        <v>451</v>
      </c>
      <c r="F54" s="367"/>
      <c r="G54" s="367"/>
      <c r="H54" s="367"/>
      <c r="I54" s="383" t="s">
        <v>781</v>
      </c>
      <c r="J54" s="383"/>
      <c r="K54" s="383"/>
      <c r="L54" s="383"/>
      <c r="M54" s="383"/>
      <c r="N54" s="383"/>
      <c r="O54" s="383"/>
      <c r="P54" s="383"/>
      <c r="Q54" s="383"/>
      <c r="R54" s="383"/>
      <c r="S54" s="365">
        <v>1</v>
      </c>
      <c r="T54" s="366"/>
    </row>
    <row r="55" spans="2:20" customFormat="1" ht="66" customHeight="1" x14ac:dyDescent="0.25">
      <c r="B55" s="357"/>
      <c r="C55" s="253"/>
      <c r="D55" s="431"/>
      <c r="E55" s="367" t="s">
        <v>452</v>
      </c>
      <c r="F55" s="367"/>
      <c r="G55" s="367"/>
      <c r="H55" s="367"/>
      <c r="I55" s="383" t="s">
        <v>507</v>
      </c>
      <c r="J55" s="383"/>
      <c r="K55" s="383"/>
      <c r="L55" s="383"/>
      <c r="M55" s="383"/>
      <c r="N55" s="383"/>
      <c r="O55" s="383"/>
      <c r="P55" s="383"/>
      <c r="Q55" s="383"/>
      <c r="R55" s="383"/>
      <c r="S55" s="365">
        <v>1</v>
      </c>
      <c r="T55" s="366"/>
    </row>
    <row r="56" spans="2:20" s="102" customFormat="1" ht="63.6" customHeight="1" x14ac:dyDescent="0.25">
      <c r="B56" s="357"/>
      <c r="C56" s="253"/>
      <c r="D56" s="431"/>
      <c r="E56" s="367" t="s">
        <v>787</v>
      </c>
      <c r="F56" s="367"/>
      <c r="G56" s="367"/>
      <c r="H56" s="367"/>
      <c r="I56" s="383" t="s">
        <v>782</v>
      </c>
      <c r="J56" s="383"/>
      <c r="K56" s="383"/>
      <c r="L56" s="383"/>
      <c r="M56" s="383"/>
      <c r="N56" s="383"/>
      <c r="O56" s="383"/>
      <c r="P56" s="383"/>
      <c r="Q56" s="383"/>
      <c r="R56" s="383"/>
      <c r="S56" s="365">
        <v>1</v>
      </c>
      <c r="T56" s="366"/>
    </row>
    <row r="57" spans="2:20" customFormat="1" ht="36.6" customHeight="1" x14ac:dyDescent="0.25">
      <c r="B57" s="357"/>
      <c r="C57" s="253"/>
      <c r="D57" s="431"/>
      <c r="E57" s="367" t="s">
        <v>453</v>
      </c>
      <c r="F57" s="367"/>
      <c r="G57" s="367"/>
      <c r="H57" s="367"/>
      <c r="I57" s="383" t="s">
        <v>364</v>
      </c>
      <c r="J57" s="383"/>
      <c r="K57" s="383"/>
      <c r="L57" s="383"/>
      <c r="M57" s="383"/>
      <c r="N57" s="383"/>
      <c r="O57" s="383"/>
      <c r="P57" s="383"/>
      <c r="Q57" s="383"/>
      <c r="R57" s="383"/>
      <c r="S57" s="365">
        <v>1</v>
      </c>
      <c r="T57" s="391"/>
    </row>
    <row r="58" spans="2:20" customFormat="1" ht="73.900000000000006" customHeight="1" x14ac:dyDescent="0.25">
      <c r="B58" s="357"/>
      <c r="C58" s="253"/>
      <c r="D58" s="255"/>
      <c r="E58" s="367" t="s">
        <v>454</v>
      </c>
      <c r="F58" s="367"/>
      <c r="G58" s="367"/>
      <c r="H58" s="367"/>
      <c r="I58" s="383" t="s">
        <v>783</v>
      </c>
      <c r="J58" s="383"/>
      <c r="K58" s="383"/>
      <c r="L58" s="383"/>
      <c r="M58" s="383"/>
      <c r="N58" s="383"/>
      <c r="O58" s="383"/>
      <c r="P58" s="383"/>
      <c r="Q58" s="383"/>
      <c r="R58" s="383"/>
      <c r="S58" s="365">
        <v>1</v>
      </c>
      <c r="T58" s="366"/>
    </row>
    <row r="59" spans="2:20" customFormat="1" ht="76.150000000000006" customHeight="1" x14ac:dyDescent="0.25">
      <c r="B59" s="357"/>
      <c r="C59" s="253"/>
      <c r="D59" s="255"/>
      <c r="E59" s="367" t="s">
        <v>455</v>
      </c>
      <c r="F59" s="367"/>
      <c r="G59" s="367"/>
      <c r="H59" s="367"/>
      <c r="I59" s="383" t="s">
        <v>784</v>
      </c>
      <c r="J59" s="383"/>
      <c r="K59" s="383"/>
      <c r="L59" s="383"/>
      <c r="M59" s="383"/>
      <c r="N59" s="383"/>
      <c r="O59" s="383"/>
      <c r="P59" s="383"/>
      <c r="Q59" s="383"/>
      <c r="R59" s="383"/>
      <c r="S59" s="365">
        <v>1</v>
      </c>
      <c r="T59" s="366"/>
    </row>
    <row r="60" spans="2:20" customFormat="1" ht="101.45" customHeight="1" x14ac:dyDescent="0.25">
      <c r="B60" s="357"/>
      <c r="C60" s="253"/>
      <c r="D60" s="255"/>
      <c r="E60" s="367" t="s">
        <v>456</v>
      </c>
      <c r="F60" s="367"/>
      <c r="G60" s="367"/>
      <c r="H60" s="367"/>
      <c r="I60" s="383" t="s">
        <v>785</v>
      </c>
      <c r="J60" s="383"/>
      <c r="K60" s="383"/>
      <c r="L60" s="383"/>
      <c r="M60" s="383"/>
      <c r="N60" s="383"/>
      <c r="O60" s="383"/>
      <c r="P60" s="383"/>
      <c r="Q60" s="383"/>
      <c r="R60" s="383"/>
      <c r="S60" s="365">
        <v>1</v>
      </c>
      <c r="T60" s="366"/>
    </row>
    <row r="61" spans="2:20" customFormat="1" ht="44.45" customHeight="1" x14ac:dyDescent="0.25">
      <c r="B61" s="357"/>
      <c r="C61" s="253"/>
      <c r="D61" s="255"/>
      <c r="E61" s="367" t="s">
        <v>457</v>
      </c>
      <c r="F61" s="367"/>
      <c r="G61" s="367"/>
      <c r="H61" s="367"/>
      <c r="I61" s="383" t="s">
        <v>111</v>
      </c>
      <c r="J61" s="383"/>
      <c r="K61" s="383"/>
      <c r="L61" s="383"/>
      <c r="M61" s="383"/>
      <c r="N61" s="383"/>
      <c r="O61" s="383"/>
      <c r="P61" s="383"/>
      <c r="Q61" s="383"/>
      <c r="R61" s="383"/>
      <c r="S61" s="365">
        <v>1</v>
      </c>
      <c r="T61" s="391"/>
    </row>
    <row r="62" spans="2:20" customFormat="1" ht="55.9" customHeight="1" x14ac:dyDescent="0.25">
      <c r="B62" s="357"/>
      <c r="C62" s="253"/>
      <c r="D62" s="255"/>
      <c r="E62" s="367" t="s">
        <v>458</v>
      </c>
      <c r="F62" s="367"/>
      <c r="G62" s="367"/>
      <c r="H62" s="367"/>
      <c r="I62" s="383" t="s">
        <v>382</v>
      </c>
      <c r="J62" s="383"/>
      <c r="K62" s="383"/>
      <c r="L62" s="383"/>
      <c r="M62" s="383"/>
      <c r="N62" s="383"/>
      <c r="O62" s="383"/>
      <c r="P62" s="383"/>
      <c r="Q62" s="383"/>
      <c r="R62" s="383"/>
      <c r="S62" s="365">
        <v>1</v>
      </c>
      <c r="T62" s="366"/>
    </row>
    <row r="63" spans="2:20" customFormat="1" ht="79.900000000000006" customHeight="1" thickBot="1" x14ac:dyDescent="0.3">
      <c r="B63" s="358"/>
      <c r="C63" s="256"/>
      <c r="D63" s="258"/>
      <c r="E63" s="388" t="s">
        <v>459</v>
      </c>
      <c r="F63" s="388"/>
      <c r="G63" s="388"/>
      <c r="H63" s="388"/>
      <c r="I63" s="386" t="s">
        <v>786</v>
      </c>
      <c r="J63" s="386"/>
      <c r="K63" s="386"/>
      <c r="L63" s="386"/>
      <c r="M63" s="386"/>
      <c r="N63" s="386"/>
      <c r="O63" s="386"/>
      <c r="P63" s="386"/>
      <c r="Q63" s="386"/>
      <c r="R63" s="386"/>
      <c r="S63" s="384">
        <v>1</v>
      </c>
      <c r="T63" s="385"/>
    </row>
    <row r="64" spans="2:20" customFormat="1" ht="80.45" customHeight="1" x14ac:dyDescent="0.25">
      <c r="B64" s="420" t="s">
        <v>34</v>
      </c>
      <c r="C64" s="250" t="s">
        <v>35</v>
      </c>
      <c r="D64" s="252"/>
      <c r="E64" s="382" t="s">
        <v>450</v>
      </c>
      <c r="F64" s="382"/>
      <c r="G64" s="382"/>
      <c r="H64" s="382"/>
      <c r="I64" s="389" t="s">
        <v>852</v>
      </c>
      <c r="J64" s="389"/>
      <c r="K64" s="389"/>
      <c r="L64" s="389"/>
      <c r="M64" s="389"/>
      <c r="N64" s="389"/>
      <c r="O64" s="389"/>
      <c r="P64" s="389"/>
      <c r="Q64" s="389"/>
      <c r="R64" s="389"/>
      <c r="S64" s="368">
        <v>1</v>
      </c>
      <c r="T64" s="369"/>
    </row>
    <row r="65" spans="2:23" customFormat="1" ht="111" customHeight="1" x14ac:dyDescent="0.25">
      <c r="B65" s="421"/>
      <c r="C65" s="253"/>
      <c r="D65" s="255"/>
      <c r="E65" s="367" t="s">
        <v>788</v>
      </c>
      <c r="F65" s="367"/>
      <c r="G65" s="367"/>
      <c r="H65" s="367"/>
      <c r="I65" s="383" t="s">
        <v>508</v>
      </c>
      <c r="J65" s="383"/>
      <c r="K65" s="383"/>
      <c r="L65" s="383"/>
      <c r="M65" s="383"/>
      <c r="N65" s="383"/>
      <c r="O65" s="383"/>
      <c r="P65" s="383"/>
      <c r="Q65" s="383"/>
      <c r="R65" s="383"/>
      <c r="S65" s="365" t="s">
        <v>789</v>
      </c>
      <c r="T65" s="366"/>
      <c r="W65" s="123"/>
    </row>
    <row r="66" spans="2:23" customFormat="1" ht="236.45" customHeight="1" x14ac:dyDescent="0.25">
      <c r="B66" s="421"/>
      <c r="C66" s="253"/>
      <c r="D66" s="255"/>
      <c r="E66" s="367" t="s">
        <v>460</v>
      </c>
      <c r="F66" s="367"/>
      <c r="G66" s="367"/>
      <c r="H66" s="367"/>
      <c r="I66" s="383" t="s">
        <v>791</v>
      </c>
      <c r="J66" s="383"/>
      <c r="K66" s="383"/>
      <c r="L66" s="383"/>
      <c r="M66" s="383"/>
      <c r="N66" s="383"/>
      <c r="O66" s="383"/>
      <c r="P66" s="383"/>
      <c r="Q66" s="383"/>
      <c r="R66" s="383"/>
      <c r="S66" s="365">
        <v>1</v>
      </c>
      <c r="T66" s="391"/>
    </row>
    <row r="67" spans="2:23" customFormat="1" ht="67.5" customHeight="1" x14ac:dyDescent="0.25">
      <c r="B67" s="421"/>
      <c r="C67" s="253"/>
      <c r="D67" s="255"/>
      <c r="E67" s="367" t="s">
        <v>461</v>
      </c>
      <c r="F67" s="367"/>
      <c r="G67" s="367"/>
      <c r="H67" s="367"/>
      <c r="I67" s="383" t="s">
        <v>509</v>
      </c>
      <c r="J67" s="383"/>
      <c r="K67" s="383"/>
      <c r="L67" s="383"/>
      <c r="M67" s="383"/>
      <c r="N67" s="383"/>
      <c r="O67" s="383"/>
      <c r="P67" s="383"/>
      <c r="Q67" s="383"/>
      <c r="R67" s="383"/>
      <c r="S67" s="365">
        <v>1</v>
      </c>
      <c r="T67" s="391"/>
    </row>
    <row r="68" spans="2:23" customFormat="1" ht="62.45" customHeight="1" x14ac:dyDescent="0.25">
      <c r="B68" s="421"/>
      <c r="C68" s="253"/>
      <c r="D68" s="255"/>
      <c r="E68" s="367" t="s">
        <v>462</v>
      </c>
      <c r="F68" s="367"/>
      <c r="G68" s="367"/>
      <c r="H68" s="367"/>
      <c r="I68" s="383" t="s">
        <v>778</v>
      </c>
      <c r="J68" s="383"/>
      <c r="K68" s="383"/>
      <c r="L68" s="383"/>
      <c r="M68" s="383"/>
      <c r="N68" s="383"/>
      <c r="O68" s="383"/>
      <c r="P68" s="383"/>
      <c r="Q68" s="383"/>
      <c r="R68" s="383"/>
      <c r="S68" s="365">
        <v>1</v>
      </c>
      <c r="T68" s="391"/>
    </row>
    <row r="69" spans="2:23" customFormat="1" ht="112.9" customHeight="1" x14ac:dyDescent="0.25">
      <c r="B69" s="421"/>
      <c r="C69" s="253"/>
      <c r="D69" s="255"/>
      <c r="E69" s="367" t="s">
        <v>463</v>
      </c>
      <c r="F69" s="367"/>
      <c r="G69" s="367"/>
      <c r="H69" s="367"/>
      <c r="I69" s="383" t="s">
        <v>792</v>
      </c>
      <c r="J69" s="383"/>
      <c r="K69" s="383"/>
      <c r="L69" s="383"/>
      <c r="M69" s="383"/>
      <c r="N69" s="383"/>
      <c r="O69" s="383"/>
      <c r="P69" s="383"/>
      <c r="Q69" s="383"/>
      <c r="R69" s="383"/>
      <c r="S69" s="365">
        <v>1</v>
      </c>
      <c r="T69" s="391"/>
    </row>
    <row r="70" spans="2:23" customFormat="1" ht="39.6" customHeight="1" x14ac:dyDescent="0.25">
      <c r="B70" s="421"/>
      <c r="C70" s="253"/>
      <c r="D70" s="255"/>
      <c r="E70" s="367" t="s">
        <v>464</v>
      </c>
      <c r="F70" s="367"/>
      <c r="G70" s="367"/>
      <c r="H70" s="367"/>
      <c r="I70" s="383" t="s">
        <v>430</v>
      </c>
      <c r="J70" s="383"/>
      <c r="K70" s="383"/>
      <c r="L70" s="383"/>
      <c r="M70" s="383"/>
      <c r="N70" s="383"/>
      <c r="O70" s="383"/>
      <c r="P70" s="383"/>
      <c r="Q70" s="383"/>
      <c r="R70" s="383"/>
      <c r="S70" s="365">
        <v>1</v>
      </c>
      <c r="T70" s="391"/>
    </row>
    <row r="71" spans="2:23" customFormat="1" ht="58.15" customHeight="1" x14ac:dyDescent="0.25">
      <c r="B71" s="421"/>
      <c r="C71" s="253"/>
      <c r="D71" s="255"/>
      <c r="E71" s="367" t="s">
        <v>465</v>
      </c>
      <c r="F71" s="367"/>
      <c r="G71" s="367"/>
      <c r="H71" s="367"/>
      <c r="I71" s="383" t="s">
        <v>793</v>
      </c>
      <c r="J71" s="383"/>
      <c r="K71" s="383"/>
      <c r="L71" s="383"/>
      <c r="M71" s="383"/>
      <c r="N71" s="383"/>
      <c r="O71" s="383"/>
      <c r="P71" s="383"/>
      <c r="Q71" s="383"/>
      <c r="R71" s="383"/>
      <c r="S71" s="365">
        <v>1</v>
      </c>
      <c r="T71" s="391"/>
    </row>
    <row r="72" spans="2:23" customFormat="1" ht="69.599999999999994" customHeight="1" x14ac:dyDescent="0.25">
      <c r="B72" s="421"/>
      <c r="C72" s="253"/>
      <c r="D72" s="255"/>
      <c r="E72" s="367" t="s">
        <v>466</v>
      </c>
      <c r="F72" s="367"/>
      <c r="G72" s="367"/>
      <c r="H72" s="367"/>
      <c r="I72" s="383" t="s">
        <v>794</v>
      </c>
      <c r="J72" s="383"/>
      <c r="K72" s="383"/>
      <c r="L72" s="383"/>
      <c r="M72" s="383"/>
      <c r="N72" s="383"/>
      <c r="O72" s="383"/>
      <c r="P72" s="383"/>
      <c r="Q72" s="383"/>
      <c r="R72" s="383"/>
      <c r="S72" s="365">
        <v>1</v>
      </c>
      <c r="T72" s="366"/>
    </row>
    <row r="73" spans="2:23" customFormat="1" ht="50.25" customHeight="1" x14ac:dyDescent="0.25">
      <c r="B73" s="421"/>
      <c r="C73" s="253"/>
      <c r="D73" s="255"/>
      <c r="E73" s="367" t="s">
        <v>467</v>
      </c>
      <c r="F73" s="367"/>
      <c r="G73" s="367"/>
      <c r="H73" s="367"/>
      <c r="I73" s="383" t="s">
        <v>779</v>
      </c>
      <c r="J73" s="383"/>
      <c r="K73" s="383"/>
      <c r="L73" s="383"/>
      <c r="M73" s="383"/>
      <c r="N73" s="383"/>
      <c r="O73" s="383"/>
      <c r="P73" s="383"/>
      <c r="Q73" s="383"/>
      <c r="R73" s="383"/>
      <c r="S73" s="365">
        <v>1</v>
      </c>
      <c r="T73" s="366"/>
    </row>
    <row r="74" spans="2:23" customFormat="1" ht="55.15" customHeight="1" thickBot="1" x14ac:dyDescent="0.3">
      <c r="B74" s="422"/>
      <c r="C74" s="256"/>
      <c r="D74" s="258"/>
      <c r="E74" s="388" t="s">
        <v>468</v>
      </c>
      <c r="F74" s="388"/>
      <c r="G74" s="388"/>
      <c r="H74" s="388"/>
      <c r="I74" s="386" t="s">
        <v>790</v>
      </c>
      <c r="J74" s="386"/>
      <c r="K74" s="386"/>
      <c r="L74" s="386"/>
      <c r="M74" s="386"/>
      <c r="N74" s="386"/>
      <c r="O74" s="386"/>
      <c r="P74" s="386"/>
      <c r="Q74" s="386"/>
      <c r="R74" s="386"/>
      <c r="S74" s="384">
        <v>1</v>
      </c>
      <c r="T74" s="385"/>
    </row>
    <row r="75" spans="2:23" customFormat="1" ht="75.599999999999994" customHeight="1" x14ac:dyDescent="0.25">
      <c r="B75" s="356" t="s">
        <v>795</v>
      </c>
      <c r="C75" s="250" t="s">
        <v>365</v>
      </c>
      <c r="D75" s="252"/>
      <c r="E75" s="382" t="s">
        <v>796</v>
      </c>
      <c r="F75" s="382"/>
      <c r="G75" s="382"/>
      <c r="H75" s="382"/>
      <c r="I75" s="389" t="s">
        <v>366</v>
      </c>
      <c r="J75" s="389"/>
      <c r="K75" s="389"/>
      <c r="L75" s="389"/>
      <c r="M75" s="389"/>
      <c r="N75" s="389"/>
      <c r="O75" s="389"/>
      <c r="P75" s="389"/>
      <c r="Q75" s="389"/>
      <c r="R75" s="389"/>
      <c r="S75" s="368">
        <v>1</v>
      </c>
      <c r="T75" s="390"/>
    </row>
    <row r="76" spans="2:23" customFormat="1" ht="225" customHeight="1" x14ac:dyDescent="0.25">
      <c r="B76" s="357"/>
      <c r="C76" s="253"/>
      <c r="D76" s="255"/>
      <c r="E76" s="367" t="s">
        <v>797</v>
      </c>
      <c r="F76" s="367"/>
      <c r="G76" s="367"/>
      <c r="H76" s="367"/>
      <c r="I76" s="387" t="s">
        <v>798</v>
      </c>
      <c r="J76" s="387"/>
      <c r="K76" s="387"/>
      <c r="L76" s="387"/>
      <c r="M76" s="387"/>
      <c r="N76" s="387"/>
      <c r="O76" s="387"/>
      <c r="P76" s="387"/>
      <c r="Q76" s="387"/>
      <c r="R76" s="387"/>
      <c r="S76" s="365">
        <v>1</v>
      </c>
      <c r="T76" s="391"/>
    </row>
    <row r="77" spans="2:23" customFormat="1" ht="27" customHeight="1" x14ac:dyDescent="0.25">
      <c r="B77" s="267"/>
      <c r="C77" s="282"/>
      <c r="D77" s="282"/>
      <c r="E77" s="282"/>
      <c r="F77" s="282"/>
      <c r="G77" s="282"/>
      <c r="H77" s="282"/>
      <c r="I77" s="282"/>
      <c r="J77" s="282"/>
      <c r="K77" s="282"/>
      <c r="L77" s="282"/>
      <c r="M77" s="282"/>
      <c r="N77" s="282"/>
      <c r="O77" s="282"/>
      <c r="P77" s="282"/>
      <c r="Q77" s="282"/>
      <c r="R77" s="282"/>
      <c r="S77" s="282"/>
      <c r="T77" s="268"/>
    </row>
    <row r="78" spans="2:23" customFormat="1" ht="27.75" customHeight="1" x14ac:dyDescent="0.25">
      <c r="B78" s="353" t="s">
        <v>127</v>
      </c>
      <c r="C78" s="354"/>
      <c r="D78" s="354"/>
      <c r="E78" s="354"/>
      <c r="F78" s="354"/>
      <c r="G78" s="354"/>
      <c r="H78" s="354"/>
      <c r="I78" s="354"/>
      <c r="J78" s="354"/>
      <c r="K78" s="354"/>
      <c r="L78" s="354"/>
      <c r="M78" s="354"/>
      <c r="N78" s="354"/>
      <c r="O78" s="354"/>
      <c r="P78" s="354"/>
      <c r="Q78" s="354"/>
      <c r="R78" s="354"/>
      <c r="S78" s="354"/>
      <c r="T78" s="355"/>
    </row>
    <row r="79" spans="2:23" customFormat="1" ht="27.75" customHeight="1" thickBot="1" x14ac:dyDescent="0.3">
      <c r="B79" s="104" t="s">
        <v>30</v>
      </c>
      <c r="C79" s="353" t="s">
        <v>128</v>
      </c>
      <c r="D79" s="355"/>
      <c r="E79" s="353" t="s">
        <v>469</v>
      </c>
      <c r="F79" s="354"/>
      <c r="G79" s="354"/>
      <c r="H79" s="354"/>
      <c r="I79" s="355"/>
      <c r="J79" s="353" t="s">
        <v>31</v>
      </c>
      <c r="K79" s="354"/>
      <c r="L79" s="354"/>
      <c r="M79" s="354"/>
      <c r="N79" s="354"/>
      <c r="O79" s="354"/>
      <c r="P79" s="354"/>
      <c r="Q79" s="354"/>
      <c r="R79" s="355"/>
      <c r="S79" s="353" t="s">
        <v>32</v>
      </c>
      <c r="T79" s="355"/>
    </row>
    <row r="80" spans="2:23" customFormat="1" ht="48" customHeight="1" x14ac:dyDescent="0.25">
      <c r="B80" s="356" t="s">
        <v>36</v>
      </c>
      <c r="C80" s="250" t="s">
        <v>37</v>
      </c>
      <c r="D80" s="252"/>
      <c r="E80" s="360" t="s">
        <v>470</v>
      </c>
      <c r="F80" s="360"/>
      <c r="G80" s="360"/>
      <c r="H80" s="360"/>
      <c r="I80" s="360"/>
      <c r="J80" s="361" t="s">
        <v>799</v>
      </c>
      <c r="K80" s="361"/>
      <c r="L80" s="361"/>
      <c r="M80" s="361"/>
      <c r="N80" s="361"/>
      <c r="O80" s="361"/>
      <c r="P80" s="361"/>
      <c r="Q80" s="361"/>
      <c r="R80" s="361"/>
      <c r="S80" s="368">
        <v>1</v>
      </c>
      <c r="T80" s="369"/>
    </row>
    <row r="81" spans="2:20" customFormat="1" ht="37.9" customHeight="1" x14ac:dyDescent="0.25">
      <c r="B81" s="357"/>
      <c r="C81" s="253"/>
      <c r="D81" s="255"/>
      <c r="E81" s="359" t="s">
        <v>471</v>
      </c>
      <c r="F81" s="359"/>
      <c r="G81" s="359"/>
      <c r="H81" s="359"/>
      <c r="I81" s="359"/>
      <c r="J81" s="364" t="s">
        <v>800</v>
      </c>
      <c r="K81" s="364"/>
      <c r="L81" s="364"/>
      <c r="M81" s="364"/>
      <c r="N81" s="364"/>
      <c r="O81" s="364"/>
      <c r="P81" s="364"/>
      <c r="Q81" s="364"/>
      <c r="R81" s="364"/>
      <c r="S81" s="365">
        <v>1</v>
      </c>
      <c r="T81" s="366"/>
    </row>
    <row r="82" spans="2:20" customFormat="1" ht="134.44999999999999" customHeight="1" x14ac:dyDescent="0.25">
      <c r="B82" s="357"/>
      <c r="C82" s="253"/>
      <c r="D82" s="255"/>
      <c r="E82" s="359" t="s">
        <v>472</v>
      </c>
      <c r="F82" s="359"/>
      <c r="G82" s="359"/>
      <c r="H82" s="359"/>
      <c r="I82" s="359"/>
      <c r="J82" s="364" t="s">
        <v>383</v>
      </c>
      <c r="K82" s="364"/>
      <c r="L82" s="364"/>
      <c r="M82" s="364"/>
      <c r="N82" s="364"/>
      <c r="O82" s="364"/>
      <c r="P82" s="364"/>
      <c r="Q82" s="364"/>
      <c r="R82" s="364"/>
      <c r="S82" s="365">
        <v>1</v>
      </c>
      <c r="T82" s="366"/>
    </row>
    <row r="83" spans="2:20" customFormat="1" ht="56.25" customHeight="1" x14ac:dyDescent="0.25">
      <c r="B83" s="357"/>
      <c r="C83" s="253"/>
      <c r="D83" s="255"/>
      <c r="E83" s="359" t="s">
        <v>473</v>
      </c>
      <c r="F83" s="359"/>
      <c r="G83" s="359"/>
      <c r="H83" s="359"/>
      <c r="I83" s="359"/>
      <c r="J83" s="364" t="s">
        <v>801</v>
      </c>
      <c r="K83" s="364"/>
      <c r="L83" s="364"/>
      <c r="M83" s="364"/>
      <c r="N83" s="364"/>
      <c r="O83" s="364"/>
      <c r="P83" s="364"/>
      <c r="Q83" s="364"/>
      <c r="R83" s="364"/>
      <c r="S83" s="365">
        <v>1</v>
      </c>
      <c r="T83" s="366"/>
    </row>
    <row r="84" spans="2:20" customFormat="1" ht="47.45" customHeight="1" x14ac:dyDescent="0.25">
      <c r="B84" s="357"/>
      <c r="C84" s="253"/>
      <c r="D84" s="255"/>
      <c r="E84" s="359" t="s">
        <v>474</v>
      </c>
      <c r="F84" s="359"/>
      <c r="G84" s="359"/>
      <c r="H84" s="359"/>
      <c r="I84" s="359"/>
      <c r="J84" s="364" t="s">
        <v>129</v>
      </c>
      <c r="K84" s="364"/>
      <c r="L84" s="364"/>
      <c r="M84" s="364"/>
      <c r="N84" s="364"/>
      <c r="O84" s="364"/>
      <c r="P84" s="364"/>
      <c r="Q84" s="364"/>
      <c r="R84" s="364"/>
      <c r="S84" s="365">
        <v>1</v>
      </c>
      <c r="T84" s="366"/>
    </row>
    <row r="85" spans="2:20" customFormat="1" ht="111" customHeight="1" x14ac:dyDescent="0.25">
      <c r="B85" s="357"/>
      <c r="C85" s="253"/>
      <c r="D85" s="255"/>
      <c r="E85" s="367" t="s">
        <v>476</v>
      </c>
      <c r="F85" s="367"/>
      <c r="G85" s="367"/>
      <c r="H85" s="367"/>
      <c r="I85" s="367"/>
      <c r="J85" s="383" t="s">
        <v>803</v>
      </c>
      <c r="K85" s="383"/>
      <c r="L85" s="383"/>
      <c r="M85" s="383"/>
      <c r="N85" s="383"/>
      <c r="O85" s="383"/>
      <c r="P85" s="383"/>
      <c r="Q85" s="383"/>
      <c r="R85" s="383"/>
      <c r="S85" s="365">
        <v>1</v>
      </c>
      <c r="T85" s="366"/>
    </row>
    <row r="86" spans="2:20" customFormat="1" ht="44.45" customHeight="1" x14ac:dyDescent="0.25">
      <c r="B86" s="357"/>
      <c r="C86" s="253"/>
      <c r="D86" s="255"/>
      <c r="E86" s="359" t="s">
        <v>475</v>
      </c>
      <c r="F86" s="359"/>
      <c r="G86" s="359"/>
      <c r="H86" s="359"/>
      <c r="I86" s="359"/>
      <c r="J86" s="364" t="s">
        <v>802</v>
      </c>
      <c r="K86" s="364"/>
      <c r="L86" s="364"/>
      <c r="M86" s="364"/>
      <c r="N86" s="364"/>
      <c r="O86" s="364"/>
      <c r="P86" s="364"/>
      <c r="Q86" s="364"/>
      <c r="R86" s="364"/>
      <c r="S86" s="365">
        <v>1</v>
      </c>
      <c r="T86" s="366"/>
    </row>
    <row r="87" spans="2:20" customFormat="1" ht="139.5" customHeight="1" thickBot="1" x14ac:dyDescent="0.3">
      <c r="B87" s="358"/>
      <c r="C87" s="256"/>
      <c r="D87" s="258"/>
      <c r="E87" s="370" t="s">
        <v>477</v>
      </c>
      <c r="F87" s="370"/>
      <c r="G87" s="370"/>
      <c r="H87" s="370"/>
      <c r="I87" s="370"/>
      <c r="J87" s="371" t="s">
        <v>804</v>
      </c>
      <c r="K87" s="371"/>
      <c r="L87" s="371"/>
      <c r="M87" s="371"/>
      <c r="N87" s="371"/>
      <c r="O87" s="371"/>
      <c r="P87" s="371"/>
      <c r="Q87" s="371"/>
      <c r="R87" s="371"/>
      <c r="S87" s="372">
        <v>1</v>
      </c>
      <c r="T87" s="373"/>
    </row>
    <row r="88" spans="2:20" customFormat="1" ht="129.6" customHeight="1" x14ac:dyDescent="0.25">
      <c r="B88" s="420" t="s">
        <v>38</v>
      </c>
      <c r="C88" s="250" t="s">
        <v>39</v>
      </c>
      <c r="D88" s="252"/>
      <c r="E88" s="360" t="s">
        <v>478</v>
      </c>
      <c r="F88" s="360"/>
      <c r="G88" s="360"/>
      <c r="H88" s="360"/>
      <c r="I88" s="360"/>
      <c r="J88" s="361" t="s">
        <v>805</v>
      </c>
      <c r="K88" s="361"/>
      <c r="L88" s="361"/>
      <c r="M88" s="361"/>
      <c r="N88" s="361"/>
      <c r="O88" s="361"/>
      <c r="P88" s="361"/>
      <c r="Q88" s="361"/>
      <c r="R88" s="361"/>
      <c r="S88" s="368">
        <v>1</v>
      </c>
      <c r="T88" s="369"/>
    </row>
    <row r="89" spans="2:20" customFormat="1" ht="50.45" customHeight="1" x14ac:dyDescent="0.25">
      <c r="B89" s="421"/>
      <c r="C89" s="253"/>
      <c r="D89" s="255"/>
      <c r="E89" s="359" t="s">
        <v>479</v>
      </c>
      <c r="F89" s="359"/>
      <c r="G89" s="359"/>
      <c r="H89" s="359"/>
      <c r="I89" s="359"/>
      <c r="J89" s="364" t="s">
        <v>806</v>
      </c>
      <c r="K89" s="364"/>
      <c r="L89" s="364"/>
      <c r="M89" s="364"/>
      <c r="N89" s="364"/>
      <c r="O89" s="364"/>
      <c r="P89" s="364"/>
      <c r="Q89" s="364"/>
      <c r="R89" s="364"/>
      <c r="S89" s="365">
        <v>1</v>
      </c>
      <c r="T89" s="366"/>
    </row>
    <row r="90" spans="2:20" customFormat="1" ht="30" customHeight="1" thickBot="1" x14ac:dyDescent="0.3">
      <c r="B90" s="422"/>
      <c r="C90" s="256"/>
      <c r="D90" s="258"/>
      <c r="E90" s="362" t="s">
        <v>473</v>
      </c>
      <c r="F90" s="362"/>
      <c r="G90" s="362"/>
      <c r="H90" s="362"/>
      <c r="I90" s="362"/>
      <c r="J90" s="363" t="s">
        <v>112</v>
      </c>
      <c r="K90" s="363"/>
      <c r="L90" s="363"/>
      <c r="M90" s="363"/>
      <c r="N90" s="363"/>
      <c r="O90" s="363"/>
      <c r="P90" s="363"/>
      <c r="Q90" s="363"/>
      <c r="R90" s="363"/>
      <c r="S90" s="372">
        <v>1</v>
      </c>
      <c r="T90" s="373"/>
    </row>
    <row r="91" spans="2:20" customFormat="1" ht="131.44999999999999" customHeight="1" x14ac:dyDescent="0.25">
      <c r="B91" s="356" t="s">
        <v>40</v>
      </c>
      <c r="C91" s="250" t="s">
        <v>41</v>
      </c>
      <c r="D91" s="252"/>
      <c r="E91" s="360" t="s">
        <v>478</v>
      </c>
      <c r="F91" s="360"/>
      <c r="G91" s="360"/>
      <c r="H91" s="360"/>
      <c r="I91" s="360"/>
      <c r="J91" s="361" t="s">
        <v>812</v>
      </c>
      <c r="K91" s="361"/>
      <c r="L91" s="361"/>
      <c r="M91" s="361"/>
      <c r="N91" s="361"/>
      <c r="O91" s="361"/>
      <c r="P91" s="361"/>
      <c r="Q91" s="361"/>
      <c r="R91" s="361"/>
      <c r="S91" s="368">
        <v>1</v>
      </c>
      <c r="T91" s="369"/>
    </row>
    <row r="92" spans="2:20" customFormat="1" ht="27.75" customHeight="1" x14ac:dyDescent="0.25">
      <c r="B92" s="357"/>
      <c r="C92" s="253"/>
      <c r="D92" s="255"/>
      <c r="E92" s="359" t="s">
        <v>471</v>
      </c>
      <c r="F92" s="359"/>
      <c r="G92" s="359"/>
      <c r="H92" s="359"/>
      <c r="I92" s="359"/>
      <c r="J92" s="364" t="s">
        <v>390</v>
      </c>
      <c r="K92" s="364"/>
      <c r="L92" s="364"/>
      <c r="M92" s="364"/>
      <c r="N92" s="364"/>
      <c r="O92" s="364"/>
      <c r="P92" s="364"/>
      <c r="Q92" s="364"/>
      <c r="R92" s="364"/>
      <c r="S92" s="365">
        <v>1</v>
      </c>
      <c r="T92" s="366"/>
    </row>
    <row r="93" spans="2:20" customFormat="1" ht="213.6" customHeight="1" x14ac:dyDescent="0.25">
      <c r="B93" s="357"/>
      <c r="C93" s="253"/>
      <c r="D93" s="255"/>
      <c r="E93" s="359" t="s">
        <v>480</v>
      </c>
      <c r="F93" s="359"/>
      <c r="G93" s="359"/>
      <c r="H93" s="359"/>
      <c r="I93" s="359"/>
      <c r="J93" s="364" t="s">
        <v>807</v>
      </c>
      <c r="K93" s="364"/>
      <c r="L93" s="364"/>
      <c r="M93" s="364"/>
      <c r="N93" s="364"/>
      <c r="O93" s="364"/>
      <c r="P93" s="364"/>
      <c r="Q93" s="364"/>
      <c r="R93" s="364"/>
      <c r="S93" s="365">
        <v>1</v>
      </c>
      <c r="T93" s="366"/>
    </row>
    <row r="94" spans="2:20" customFormat="1" ht="35.450000000000003" customHeight="1" x14ac:dyDescent="0.25">
      <c r="B94" s="357"/>
      <c r="C94" s="253"/>
      <c r="D94" s="255"/>
      <c r="E94" s="359" t="s">
        <v>481</v>
      </c>
      <c r="F94" s="359"/>
      <c r="G94" s="359"/>
      <c r="H94" s="359"/>
      <c r="I94" s="359"/>
      <c r="J94" s="364" t="s">
        <v>402</v>
      </c>
      <c r="K94" s="364"/>
      <c r="L94" s="364"/>
      <c r="M94" s="364"/>
      <c r="N94" s="364"/>
      <c r="O94" s="364"/>
      <c r="P94" s="364"/>
      <c r="Q94" s="364"/>
      <c r="R94" s="364"/>
      <c r="S94" s="365">
        <v>1</v>
      </c>
      <c r="T94" s="366"/>
    </row>
    <row r="95" spans="2:20" customFormat="1" ht="36.6" customHeight="1" x14ac:dyDescent="0.25">
      <c r="B95" s="357"/>
      <c r="C95" s="253"/>
      <c r="D95" s="255"/>
      <c r="E95" s="359" t="s">
        <v>473</v>
      </c>
      <c r="F95" s="359"/>
      <c r="G95" s="359"/>
      <c r="H95" s="359"/>
      <c r="I95" s="359"/>
      <c r="J95" s="364" t="s">
        <v>808</v>
      </c>
      <c r="K95" s="364"/>
      <c r="L95" s="364"/>
      <c r="M95" s="364"/>
      <c r="N95" s="364"/>
      <c r="O95" s="364"/>
      <c r="P95" s="364"/>
      <c r="Q95" s="364"/>
      <c r="R95" s="364"/>
      <c r="S95" s="365">
        <v>1</v>
      </c>
      <c r="T95" s="366"/>
    </row>
    <row r="96" spans="2:20" customFormat="1" ht="46.15" customHeight="1" x14ac:dyDescent="0.25">
      <c r="B96" s="357"/>
      <c r="C96" s="253"/>
      <c r="D96" s="255"/>
      <c r="E96" s="359" t="s">
        <v>474</v>
      </c>
      <c r="F96" s="359"/>
      <c r="G96" s="359"/>
      <c r="H96" s="359"/>
      <c r="I96" s="359"/>
      <c r="J96" s="364" t="s">
        <v>809</v>
      </c>
      <c r="K96" s="364"/>
      <c r="L96" s="364"/>
      <c r="M96" s="364"/>
      <c r="N96" s="364"/>
      <c r="O96" s="364"/>
      <c r="P96" s="364"/>
      <c r="Q96" s="364"/>
      <c r="R96" s="364"/>
      <c r="S96" s="365">
        <v>1</v>
      </c>
      <c r="T96" s="366"/>
    </row>
    <row r="97" spans="1:20" customFormat="1" ht="52.9" customHeight="1" x14ac:dyDescent="0.25">
      <c r="B97" s="357"/>
      <c r="C97" s="253"/>
      <c r="D97" s="255"/>
      <c r="E97" s="359" t="s">
        <v>475</v>
      </c>
      <c r="F97" s="359"/>
      <c r="G97" s="359"/>
      <c r="H97" s="359"/>
      <c r="I97" s="359"/>
      <c r="J97" s="364" t="s">
        <v>810</v>
      </c>
      <c r="K97" s="364"/>
      <c r="L97" s="364"/>
      <c r="M97" s="364"/>
      <c r="N97" s="364"/>
      <c r="O97" s="364"/>
      <c r="P97" s="364"/>
      <c r="Q97" s="364"/>
      <c r="R97" s="364"/>
      <c r="S97" s="365">
        <v>1</v>
      </c>
      <c r="T97" s="366"/>
    </row>
    <row r="98" spans="1:20" customFormat="1" ht="36" customHeight="1" x14ac:dyDescent="0.25">
      <c r="B98" s="357"/>
      <c r="C98" s="253"/>
      <c r="D98" s="255"/>
      <c r="E98" s="424" t="s">
        <v>482</v>
      </c>
      <c r="F98" s="424"/>
      <c r="G98" s="424"/>
      <c r="H98" s="424"/>
      <c r="I98" s="424"/>
      <c r="J98" s="426" t="s">
        <v>811</v>
      </c>
      <c r="K98" s="426"/>
      <c r="L98" s="426"/>
      <c r="M98" s="426"/>
      <c r="N98" s="426"/>
      <c r="O98" s="426"/>
      <c r="P98" s="426"/>
      <c r="Q98" s="426"/>
      <c r="R98" s="426"/>
      <c r="S98" s="384">
        <v>1</v>
      </c>
      <c r="T98" s="385"/>
    </row>
    <row r="99" spans="1:20" s="125" customFormat="1" ht="115.15" customHeight="1" x14ac:dyDescent="0.25">
      <c r="B99" s="192" t="s">
        <v>813</v>
      </c>
      <c r="C99" s="367" t="s">
        <v>814</v>
      </c>
      <c r="D99" s="367"/>
      <c r="E99" s="359" t="s">
        <v>815</v>
      </c>
      <c r="F99" s="359"/>
      <c r="G99" s="359"/>
      <c r="H99" s="359"/>
      <c r="I99" s="359"/>
      <c r="J99" s="383" t="s">
        <v>818</v>
      </c>
      <c r="K99" s="383"/>
      <c r="L99" s="383"/>
      <c r="M99" s="383"/>
      <c r="N99" s="383"/>
      <c r="O99" s="383"/>
      <c r="P99" s="383"/>
      <c r="Q99" s="383"/>
      <c r="R99" s="383"/>
      <c r="S99" s="425">
        <v>1</v>
      </c>
      <c r="T99" s="425"/>
    </row>
    <row r="100" spans="1:20" s="125" customFormat="1" ht="134.44999999999999" customHeight="1" x14ac:dyDescent="0.25">
      <c r="B100" s="192" t="s">
        <v>813</v>
      </c>
      <c r="C100" s="367" t="s">
        <v>816</v>
      </c>
      <c r="D100" s="367"/>
      <c r="E100" s="359" t="s">
        <v>483</v>
      </c>
      <c r="F100" s="359"/>
      <c r="G100" s="359"/>
      <c r="H100" s="359"/>
      <c r="I100" s="359"/>
      <c r="J100" s="364" t="s">
        <v>817</v>
      </c>
      <c r="K100" s="364"/>
      <c r="L100" s="364"/>
      <c r="M100" s="364"/>
      <c r="N100" s="364"/>
      <c r="O100" s="364"/>
      <c r="P100" s="364"/>
      <c r="Q100" s="364"/>
      <c r="R100" s="364"/>
      <c r="S100" s="365">
        <v>1</v>
      </c>
      <c r="T100" s="423"/>
    </row>
    <row r="101" spans="1:20" ht="17.25" customHeight="1" x14ac:dyDescent="0.2">
      <c r="B101" s="427"/>
      <c r="C101" s="428"/>
      <c r="D101" s="428"/>
      <c r="E101" s="429"/>
      <c r="F101" s="429"/>
      <c r="G101" s="429"/>
      <c r="H101" s="429"/>
      <c r="I101" s="429"/>
      <c r="J101" s="429"/>
      <c r="K101" s="429"/>
      <c r="L101" s="429"/>
      <c r="M101" s="429"/>
      <c r="N101" s="429"/>
      <c r="O101" s="429"/>
      <c r="P101" s="429"/>
      <c r="Q101" s="429"/>
      <c r="R101" s="429"/>
      <c r="S101" s="429"/>
      <c r="T101" s="430"/>
    </row>
    <row r="102" spans="1:20" ht="28.5" customHeight="1" x14ac:dyDescent="0.2">
      <c r="B102" s="643" t="s">
        <v>30</v>
      </c>
      <c r="C102" s="644"/>
      <c r="D102" s="645" t="s">
        <v>721</v>
      </c>
      <c r="E102" s="646"/>
      <c r="F102" s="646"/>
      <c r="G102" s="646"/>
      <c r="H102" s="646"/>
      <c r="I102" s="646"/>
      <c r="J102" s="647"/>
      <c r="K102" s="645" t="s">
        <v>363</v>
      </c>
      <c r="L102" s="646"/>
      <c r="M102" s="646"/>
      <c r="N102" s="646"/>
      <c r="O102" s="646"/>
      <c r="P102" s="646"/>
      <c r="Q102" s="646"/>
      <c r="R102" s="647"/>
      <c r="S102" s="376" t="s">
        <v>4</v>
      </c>
      <c r="T102" s="377"/>
    </row>
    <row r="103" spans="1:20" ht="66" customHeight="1" x14ac:dyDescent="0.2">
      <c r="B103" s="378" t="s">
        <v>1048</v>
      </c>
      <c r="C103" s="378"/>
      <c r="D103" s="374" t="s">
        <v>1049</v>
      </c>
      <c r="E103" s="374"/>
      <c r="F103" s="374"/>
      <c r="G103" s="374"/>
      <c r="H103" s="374"/>
      <c r="I103" s="374"/>
      <c r="J103" s="374"/>
      <c r="K103" s="375" t="s">
        <v>1050</v>
      </c>
      <c r="L103" s="375"/>
      <c r="M103" s="375"/>
      <c r="N103" s="375"/>
      <c r="O103" s="375"/>
      <c r="P103" s="375"/>
      <c r="Q103" s="375"/>
      <c r="R103" s="375"/>
      <c r="S103" s="247">
        <v>44057</v>
      </c>
      <c r="T103" s="247"/>
    </row>
    <row r="104" spans="1:20" ht="65.45" customHeight="1" x14ac:dyDescent="0.2">
      <c r="B104" s="378" t="s">
        <v>1051</v>
      </c>
      <c r="C104" s="378"/>
      <c r="D104" s="648" t="s">
        <v>1052</v>
      </c>
      <c r="E104" s="649"/>
      <c r="F104" s="649"/>
      <c r="G104" s="649"/>
      <c r="H104" s="649"/>
      <c r="I104" s="649"/>
      <c r="J104" s="650"/>
      <c r="K104" s="375" t="s">
        <v>1050</v>
      </c>
      <c r="L104" s="375"/>
      <c r="M104" s="375"/>
      <c r="N104" s="375"/>
      <c r="O104" s="375"/>
      <c r="P104" s="375"/>
      <c r="Q104" s="375"/>
      <c r="R104" s="375"/>
      <c r="S104" s="247" t="s">
        <v>1053</v>
      </c>
      <c r="T104" s="247"/>
    </row>
    <row r="105" spans="1:20" ht="40.9" customHeight="1" x14ac:dyDescent="0.2">
      <c r="B105" s="378" t="s">
        <v>1054</v>
      </c>
      <c r="C105" s="378"/>
      <c r="D105" s="374" t="s">
        <v>1055</v>
      </c>
      <c r="E105" s="374"/>
      <c r="F105" s="374"/>
      <c r="G105" s="374"/>
      <c r="H105" s="374"/>
      <c r="I105" s="374"/>
      <c r="J105" s="374"/>
      <c r="K105" s="375" t="s">
        <v>1056</v>
      </c>
      <c r="L105" s="375"/>
      <c r="M105" s="375"/>
      <c r="N105" s="375"/>
      <c r="O105" s="375"/>
      <c r="P105" s="375"/>
      <c r="Q105" s="375"/>
      <c r="R105" s="375"/>
      <c r="S105" s="247">
        <v>44061</v>
      </c>
      <c r="T105" s="247"/>
    </row>
    <row r="106" spans="1:20" ht="58.9" customHeight="1" x14ac:dyDescent="0.2">
      <c r="B106" s="378" t="s">
        <v>1054</v>
      </c>
      <c r="C106" s="378"/>
      <c r="D106" s="374" t="s">
        <v>1057</v>
      </c>
      <c r="E106" s="374"/>
      <c r="F106" s="374"/>
      <c r="G106" s="374"/>
      <c r="H106" s="374"/>
      <c r="I106" s="374"/>
      <c r="J106" s="374"/>
      <c r="K106" s="375" t="s">
        <v>1058</v>
      </c>
      <c r="L106" s="375"/>
      <c r="M106" s="375"/>
      <c r="N106" s="375"/>
      <c r="O106" s="375"/>
      <c r="P106" s="375"/>
      <c r="Q106" s="375"/>
      <c r="R106" s="375"/>
      <c r="S106" s="247">
        <v>44061</v>
      </c>
      <c r="T106" s="247"/>
    </row>
    <row r="107" spans="1:20" ht="40.15" customHeight="1" x14ac:dyDescent="0.2">
      <c r="B107" s="378" t="s">
        <v>1054</v>
      </c>
      <c r="C107" s="378"/>
      <c r="D107" s="374" t="s">
        <v>1059</v>
      </c>
      <c r="E107" s="374"/>
      <c r="F107" s="374"/>
      <c r="G107" s="374"/>
      <c r="H107" s="374"/>
      <c r="I107" s="374"/>
      <c r="J107" s="374"/>
      <c r="K107" s="375" t="s">
        <v>1050</v>
      </c>
      <c r="L107" s="375"/>
      <c r="M107" s="375"/>
      <c r="N107" s="375"/>
      <c r="O107" s="375"/>
      <c r="P107" s="375"/>
      <c r="Q107" s="375"/>
      <c r="R107" s="375"/>
      <c r="S107" s="247">
        <v>44061</v>
      </c>
      <c r="T107" s="247"/>
    </row>
    <row r="108" spans="1:20" ht="85.15" customHeight="1" x14ac:dyDescent="0.2">
      <c r="B108" s="378" t="s">
        <v>1060</v>
      </c>
      <c r="C108" s="378"/>
      <c r="D108" s="374" t="s">
        <v>1063</v>
      </c>
      <c r="E108" s="374"/>
      <c r="F108" s="374"/>
      <c r="G108" s="374"/>
      <c r="H108" s="374"/>
      <c r="I108" s="374"/>
      <c r="J108" s="374"/>
      <c r="K108" s="375" t="s">
        <v>1050</v>
      </c>
      <c r="L108" s="375"/>
      <c r="M108" s="375"/>
      <c r="N108" s="375"/>
      <c r="O108" s="375"/>
      <c r="P108" s="375"/>
      <c r="Q108" s="375"/>
      <c r="R108" s="375"/>
      <c r="S108" s="247" t="s">
        <v>1061</v>
      </c>
      <c r="T108" s="247"/>
    </row>
    <row r="109" spans="1:20" ht="47.45" customHeight="1" x14ac:dyDescent="0.2">
      <c r="B109" s="378" t="s">
        <v>1054</v>
      </c>
      <c r="C109" s="378"/>
      <c r="D109" s="374" t="s">
        <v>1062</v>
      </c>
      <c r="E109" s="374"/>
      <c r="F109" s="374"/>
      <c r="G109" s="374"/>
      <c r="H109" s="374"/>
      <c r="I109" s="374"/>
      <c r="J109" s="374"/>
      <c r="K109" s="375" t="s">
        <v>1050</v>
      </c>
      <c r="L109" s="375"/>
      <c r="M109" s="375"/>
      <c r="N109" s="375"/>
      <c r="O109" s="375"/>
      <c r="P109" s="375"/>
      <c r="Q109" s="375"/>
      <c r="R109" s="375"/>
      <c r="S109" s="247" t="s">
        <v>1061</v>
      </c>
      <c r="T109" s="247"/>
    </row>
    <row r="110" spans="1:20" ht="25.9" customHeight="1" x14ac:dyDescent="0.2">
      <c r="A110" s="2"/>
      <c r="B110" s="379" t="s">
        <v>42</v>
      </c>
      <c r="C110" s="380"/>
      <c r="D110" s="380"/>
      <c r="E110" s="380"/>
      <c r="F110" s="380"/>
      <c r="G110" s="380"/>
      <c r="H110" s="380"/>
      <c r="I110" s="380"/>
      <c r="J110" s="380"/>
      <c r="K110" s="380"/>
      <c r="L110" s="380"/>
      <c r="M110" s="380"/>
      <c r="N110" s="380"/>
      <c r="O110" s="380"/>
      <c r="P110" s="380"/>
      <c r="Q110" s="380"/>
      <c r="R110" s="380"/>
      <c r="S110" s="380"/>
      <c r="T110" s="381"/>
    </row>
    <row r="111" spans="1:20" ht="24.6" customHeight="1" x14ac:dyDescent="0.2">
      <c r="A111" s="2"/>
      <c r="B111" s="376" t="s">
        <v>43</v>
      </c>
      <c r="C111" s="475"/>
      <c r="D111" s="475"/>
      <c r="E111" s="377"/>
      <c r="F111" s="129" t="s">
        <v>30</v>
      </c>
      <c r="G111" s="376" t="s">
        <v>44</v>
      </c>
      <c r="H111" s="475"/>
      <c r="I111" s="475"/>
      <c r="J111" s="475"/>
      <c r="K111" s="475"/>
      <c r="L111" s="475"/>
      <c r="M111" s="475"/>
      <c r="N111" s="475"/>
      <c r="O111" s="475"/>
      <c r="P111" s="475"/>
      <c r="Q111" s="475"/>
      <c r="R111" s="377"/>
      <c r="S111" s="376" t="s">
        <v>4</v>
      </c>
      <c r="T111" s="377"/>
    </row>
    <row r="112" spans="1:20" ht="37.9" customHeight="1" x14ac:dyDescent="0.2">
      <c r="A112" s="2"/>
      <c r="B112" s="244" t="s">
        <v>649</v>
      </c>
      <c r="C112" s="244"/>
      <c r="D112" s="244"/>
      <c r="E112" s="244"/>
      <c r="F112" s="199" t="s">
        <v>34</v>
      </c>
      <c r="G112" s="374" t="s">
        <v>1080</v>
      </c>
      <c r="H112" s="374"/>
      <c r="I112" s="374"/>
      <c r="J112" s="374"/>
      <c r="K112" s="374"/>
      <c r="L112" s="374"/>
      <c r="M112" s="374"/>
      <c r="N112" s="374"/>
      <c r="O112" s="374"/>
      <c r="P112" s="374"/>
      <c r="Q112" s="374"/>
      <c r="R112" s="374"/>
      <c r="S112" s="247">
        <v>44062</v>
      </c>
      <c r="T112" s="247"/>
    </row>
    <row r="113" spans="1:20" ht="37.9" customHeight="1" x14ac:dyDescent="0.2">
      <c r="A113" s="2"/>
      <c r="B113" s="244" t="s">
        <v>1085</v>
      </c>
      <c r="C113" s="244"/>
      <c r="D113" s="244"/>
      <c r="E113" s="244"/>
      <c r="F113" s="199" t="s">
        <v>34</v>
      </c>
      <c r="G113" s="374" t="s">
        <v>1081</v>
      </c>
      <c r="H113" s="374"/>
      <c r="I113" s="374"/>
      <c r="J113" s="374"/>
      <c r="K113" s="374"/>
      <c r="L113" s="374"/>
      <c r="M113" s="374"/>
      <c r="N113" s="374"/>
      <c r="O113" s="374"/>
      <c r="P113" s="374"/>
      <c r="Q113" s="374"/>
      <c r="R113" s="374"/>
      <c r="S113" s="247">
        <v>44058</v>
      </c>
      <c r="T113" s="247"/>
    </row>
    <row r="114" spans="1:20" ht="37.9" customHeight="1" x14ac:dyDescent="0.2">
      <c r="A114" s="2"/>
      <c r="B114" s="244" t="s">
        <v>1082</v>
      </c>
      <c r="C114" s="244"/>
      <c r="D114" s="244"/>
      <c r="E114" s="244"/>
      <c r="F114" s="199" t="s">
        <v>34</v>
      </c>
      <c r="G114" s="374" t="s">
        <v>1083</v>
      </c>
      <c r="H114" s="374"/>
      <c r="I114" s="374"/>
      <c r="J114" s="374"/>
      <c r="K114" s="374"/>
      <c r="L114" s="374"/>
      <c r="M114" s="374"/>
      <c r="N114" s="374"/>
      <c r="O114" s="374"/>
      <c r="P114" s="374"/>
      <c r="Q114" s="374"/>
      <c r="R114" s="374"/>
      <c r="S114" s="247">
        <v>44057</v>
      </c>
      <c r="T114" s="247"/>
    </row>
    <row r="115" spans="1:20" ht="37.9" customHeight="1" x14ac:dyDescent="0.2">
      <c r="A115" s="2"/>
      <c r="B115" s="244"/>
      <c r="C115" s="244"/>
      <c r="D115" s="244"/>
      <c r="E115" s="244"/>
      <c r="F115" s="199" t="s">
        <v>34</v>
      </c>
      <c r="G115" s="374" t="s">
        <v>1084</v>
      </c>
      <c r="H115" s="374"/>
      <c r="I115" s="374"/>
      <c r="J115" s="374"/>
      <c r="K115" s="374"/>
      <c r="L115" s="374"/>
      <c r="M115" s="374"/>
      <c r="N115" s="374"/>
      <c r="O115" s="374"/>
      <c r="P115" s="374"/>
      <c r="Q115" s="374"/>
      <c r="R115" s="374"/>
      <c r="S115" s="247">
        <v>44061</v>
      </c>
      <c r="T115" s="247"/>
    </row>
    <row r="116" spans="1:20" ht="15" customHeight="1" x14ac:dyDescent="0.2">
      <c r="B116" s="67"/>
      <c r="C116" s="62"/>
      <c r="D116" s="62"/>
      <c r="E116" s="62"/>
      <c r="F116" s="62"/>
      <c r="G116" s="62"/>
      <c r="H116" s="62"/>
      <c r="I116" s="62"/>
      <c r="J116" s="62"/>
      <c r="K116" s="62"/>
      <c r="L116" s="62"/>
      <c r="M116" s="62"/>
      <c r="N116" s="62"/>
      <c r="O116" s="62"/>
      <c r="P116" s="62"/>
      <c r="Q116" s="62"/>
      <c r="R116" s="62"/>
      <c r="S116" s="62"/>
      <c r="T116" s="63"/>
    </row>
    <row r="117" spans="1:20" ht="25.5" customHeight="1" x14ac:dyDescent="0.2">
      <c r="B117" s="580" t="s">
        <v>374</v>
      </c>
      <c r="C117" s="581"/>
      <c r="D117" s="581"/>
      <c r="E117" s="581"/>
      <c r="F117" s="581"/>
      <c r="G117" s="581"/>
      <c r="H117" s="581"/>
      <c r="I117" s="581"/>
      <c r="J117" s="581"/>
      <c r="K117" s="581"/>
      <c r="L117" s="581"/>
      <c r="M117" s="581"/>
      <c r="N117" s="581"/>
      <c r="O117" s="581"/>
      <c r="P117" s="581"/>
      <c r="Q117" s="581"/>
      <c r="R117" s="581"/>
      <c r="S117" s="581"/>
      <c r="T117" s="582"/>
    </row>
    <row r="118" spans="1:20" ht="34.9" customHeight="1" x14ac:dyDescent="0.2">
      <c r="B118" s="525" t="s">
        <v>45</v>
      </c>
      <c r="C118" s="527"/>
      <c r="D118" s="376" t="s">
        <v>484</v>
      </c>
      <c r="E118" s="475"/>
      <c r="F118" s="475"/>
      <c r="G118" s="475"/>
      <c r="H118" s="475"/>
      <c r="I118" s="475"/>
      <c r="J118" s="377"/>
      <c r="K118" s="376" t="s">
        <v>46</v>
      </c>
      <c r="L118" s="475"/>
      <c r="M118" s="475"/>
      <c r="N118" s="475"/>
      <c r="O118" s="475"/>
      <c r="P118" s="475"/>
      <c r="Q118" s="475"/>
      <c r="R118" s="377"/>
      <c r="S118" s="376" t="s">
        <v>4</v>
      </c>
      <c r="T118" s="377"/>
    </row>
    <row r="119" spans="1:20" ht="30" customHeight="1" x14ac:dyDescent="0.2">
      <c r="B119" s="267" t="s">
        <v>416</v>
      </c>
      <c r="C119" s="268"/>
      <c r="D119" s="401" t="s">
        <v>485</v>
      </c>
      <c r="E119" s="402"/>
      <c r="F119" s="402"/>
      <c r="G119" s="402"/>
      <c r="H119" s="402"/>
      <c r="I119" s="402"/>
      <c r="J119" s="403"/>
      <c r="K119" s="406" t="s">
        <v>417</v>
      </c>
      <c r="L119" s="407"/>
      <c r="M119" s="407"/>
      <c r="N119" s="407"/>
      <c r="O119" s="407"/>
      <c r="P119" s="407"/>
      <c r="Q119" s="407"/>
      <c r="R119" s="408"/>
      <c r="S119" s="404" t="s">
        <v>1090</v>
      </c>
      <c r="T119" s="405"/>
    </row>
    <row r="120" spans="1:20" ht="36" customHeight="1" x14ac:dyDescent="0.2">
      <c r="B120" s="267" t="s">
        <v>9</v>
      </c>
      <c r="C120" s="268"/>
      <c r="D120" s="406" t="s">
        <v>1091</v>
      </c>
      <c r="E120" s="407"/>
      <c r="F120" s="407"/>
      <c r="G120" s="407"/>
      <c r="H120" s="407"/>
      <c r="I120" s="407"/>
      <c r="J120" s="408"/>
      <c r="K120" s="406" t="s">
        <v>1092</v>
      </c>
      <c r="L120" s="407"/>
      <c r="M120" s="407"/>
      <c r="N120" s="407"/>
      <c r="O120" s="407"/>
      <c r="P120" s="407"/>
      <c r="Q120" s="407"/>
      <c r="R120" s="408"/>
      <c r="S120" s="404">
        <v>44056</v>
      </c>
      <c r="T120" s="405"/>
    </row>
    <row r="121" spans="1:20" ht="49.15" customHeight="1" x14ac:dyDescent="0.2">
      <c r="B121" s="267" t="s">
        <v>887</v>
      </c>
      <c r="C121" s="268"/>
      <c r="D121" s="406" t="s">
        <v>1093</v>
      </c>
      <c r="E121" s="407"/>
      <c r="F121" s="407"/>
      <c r="G121" s="407"/>
      <c r="H121" s="407"/>
      <c r="I121" s="407"/>
      <c r="J121" s="408"/>
      <c r="K121" s="406" t="s">
        <v>1094</v>
      </c>
      <c r="L121" s="407"/>
      <c r="M121" s="407"/>
      <c r="N121" s="407"/>
      <c r="O121" s="407"/>
      <c r="P121" s="407"/>
      <c r="Q121" s="407"/>
      <c r="R121" s="408"/>
      <c r="S121" s="404">
        <v>44056</v>
      </c>
      <c r="T121" s="405"/>
    </row>
    <row r="122" spans="1:20" ht="46.9" customHeight="1" x14ac:dyDescent="0.2">
      <c r="B122" s="267" t="s">
        <v>416</v>
      </c>
      <c r="C122" s="268"/>
      <c r="D122" s="406" t="s">
        <v>1095</v>
      </c>
      <c r="E122" s="407"/>
      <c r="F122" s="407"/>
      <c r="G122" s="407"/>
      <c r="H122" s="407"/>
      <c r="I122" s="407"/>
      <c r="J122" s="408"/>
      <c r="K122" s="406" t="s">
        <v>1096</v>
      </c>
      <c r="L122" s="407"/>
      <c r="M122" s="407"/>
      <c r="N122" s="407"/>
      <c r="O122" s="407"/>
      <c r="P122" s="407"/>
      <c r="Q122" s="407"/>
      <c r="R122" s="408"/>
      <c r="S122" s="404">
        <v>44056</v>
      </c>
      <c r="T122" s="405"/>
    </row>
    <row r="123" spans="1:20" ht="48" customHeight="1" x14ac:dyDescent="0.2">
      <c r="B123" s="267" t="s">
        <v>416</v>
      </c>
      <c r="C123" s="268"/>
      <c r="D123" s="406" t="s">
        <v>1097</v>
      </c>
      <c r="E123" s="407"/>
      <c r="F123" s="407"/>
      <c r="G123" s="407"/>
      <c r="H123" s="407"/>
      <c r="I123" s="407"/>
      <c r="J123" s="408"/>
      <c r="K123" s="406" t="s">
        <v>1098</v>
      </c>
      <c r="L123" s="407"/>
      <c r="M123" s="407"/>
      <c r="N123" s="407"/>
      <c r="O123" s="407"/>
      <c r="P123" s="407"/>
      <c r="Q123" s="407"/>
      <c r="R123" s="408"/>
      <c r="S123" s="404">
        <v>44056</v>
      </c>
      <c r="T123" s="405"/>
    </row>
    <row r="124" spans="1:20" ht="64.900000000000006" customHeight="1" x14ac:dyDescent="0.2">
      <c r="B124" s="267" t="s">
        <v>416</v>
      </c>
      <c r="C124" s="268"/>
      <c r="D124" s="406" t="s">
        <v>1099</v>
      </c>
      <c r="E124" s="407"/>
      <c r="F124" s="407"/>
      <c r="G124" s="407"/>
      <c r="H124" s="407"/>
      <c r="I124" s="407"/>
      <c r="J124" s="408"/>
      <c r="K124" s="406" t="s">
        <v>1100</v>
      </c>
      <c r="L124" s="407"/>
      <c r="M124" s="407"/>
      <c r="N124" s="407"/>
      <c r="O124" s="407"/>
      <c r="P124" s="407"/>
      <c r="Q124" s="407"/>
      <c r="R124" s="408"/>
      <c r="S124" s="404">
        <v>44056</v>
      </c>
      <c r="T124" s="405"/>
    </row>
    <row r="125" spans="1:20" ht="62.45" customHeight="1" x14ac:dyDescent="0.2">
      <c r="B125" s="267" t="s">
        <v>416</v>
      </c>
      <c r="C125" s="268"/>
      <c r="D125" s="406" t="s">
        <v>1101</v>
      </c>
      <c r="E125" s="407"/>
      <c r="F125" s="407"/>
      <c r="G125" s="407"/>
      <c r="H125" s="407"/>
      <c r="I125" s="407"/>
      <c r="J125" s="408"/>
      <c r="K125" s="406" t="s">
        <v>1100</v>
      </c>
      <c r="L125" s="407"/>
      <c r="M125" s="407"/>
      <c r="N125" s="407"/>
      <c r="O125" s="407"/>
      <c r="P125" s="407"/>
      <c r="Q125" s="407"/>
      <c r="R125" s="408"/>
      <c r="S125" s="404">
        <v>44056</v>
      </c>
      <c r="T125" s="405"/>
    </row>
    <row r="126" spans="1:20" ht="30.6" customHeight="1" x14ac:dyDescent="0.2">
      <c r="B126" s="267" t="s">
        <v>10</v>
      </c>
      <c r="C126" s="268"/>
      <c r="D126" s="406" t="s">
        <v>1102</v>
      </c>
      <c r="E126" s="407"/>
      <c r="F126" s="407"/>
      <c r="G126" s="407"/>
      <c r="H126" s="407"/>
      <c r="I126" s="407"/>
      <c r="J126" s="408"/>
      <c r="K126" s="406" t="s">
        <v>1103</v>
      </c>
      <c r="L126" s="407"/>
      <c r="M126" s="407"/>
      <c r="N126" s="407"/>
      <c r="O126" s="407"/>
      <c r="P126" s="407"/>
      <c r="Q126" s="407"/>
      <c r="R126" s="408"/>
      <c r="S126" s="404">
        <v>44062</v>
      </c>
      <c r="T126" s="405"/>
    </row>
    <row r="127" spans="1:20" ht="30.6" customHeight="1" x14ac:dyDescent="0.2">
      <c r="B127" s="267" t="s">
        <v>416</v>
      </c>
      <c r="C127" s="268"/>
      <c r="D127" s="401" t="s">
        <v>584</v>
      </c>
      <c r="E127" s="402"/>
      <c r="F127" s="402"/>
      <c r="G127" s="402"/>
      <c r="H127" s="402"/>
      <c r="I127" s="402"/>
      <c r="J127" s="403"/>
      <c r="K127" s="406" t="s">
        <v>585</v>
      </c>
      <c r="L127" s="407"/>
      <c r="M127" s="407"/>
      <c r="N127" s="407"/>
      <c r="O127" s="407"/>
      <c r="P127" s="407"/>
      <c r="Q127" s="407"/>
      <c r="R127" s="408"/>
      <c r="S127" s="404" t="s">
        <v>1090</v>
      </c>
      <c r="T127" s="405"/>
    </row>
    <row r="128" spans="1:20" s="3" customFormat="1" ht="22.5" customHeight="1" x14ac:dyDescent="0.2">
      <c r="B128" s="392" t="s">
        <v>47</v>
      </c>
      <c r="C128" s="393"/>
      <c r="D128" s="393"/>
      <c r="E128" s="393"/>
      <c r="F128" s="393"/>
      <c r="G128" s="393"/>
      <c r="H128" s="393"/>
      <c r="I128" s="393"/>
      <c r="J128" s="393"/>
      <c r="K128" s="393"/>
      <c r="L128" s="393"/>
      <c r="M128" s="393"/>
      <c r="N128" s="393"/>
      <c r="O128" s="393"/>
      <c r="P128" s="393"/>
      <c r="Q128" s="393"/>
      <c r="R128" s="393"/>
      <c r="S128" s="393"/>
      <c r="T128" s="394"/>
    </row>
    <row r="129" spans="2:20" s="6" customFormat="1" ht="22.5" customHeight="1" x14ac:dyDescent="0.2">
      <c r="B129" s="395" t="s">
        <v>48</v>
      </c>
      <c r="C129" s="396"/>
      <c r="D129" s="396"/>
      <c r="E129" s="396"/>
      <c r="F129" s="396"/>
      <c r="G129" s="396"/>
      <c r="H129" s="396"/>
      <c r="I129" s="396"/>
      <c r="J129" s="396"/>
      <c r="K129" s="396"/>
      <c r="L129" s="396"/>
      <c r="M129" s="396"/>
      <c r="N129" s="396"/>
      <c r="O129" s="396"/>
      <c r="P129" s="396"/>
      <c r="Q129" s="396"/>
      <c r="R129" s="396"/>
      <c r="S129" s="396"/>
      <c r="T129" s="397"/>
    </row>
    <row r="130" spans="2:20" s="7" customFormat="1" ht="47.1" customHeight="1" x14ac:dyDescent="0.25">
      <c r="B130" s="398" t="s">
        <v>486</v>
      </c>
      <c r="C130" s="399"/>
      <c r="D130" s="399"/>
      <c r="E130" s="399"/>
      <c r="F130" s="399"/>
      <c r="G130" s="399"/>
      <c r="H130" s="399"/>
      <c r="I130" s="399"/>
      <c r="J130" s="399"/>
      <c r="K130" s="399"/>
      <c r="L130" s="399"/>
      <c r="M130" s="399"/>
      <c r="N130" s="399"/>
      <c r="O130" s="399"/>
      <c r="P130" s="399"/>
      <c r="Q130" s="399"/>
      <c r="R130" s="399"/>
      <c r="S130" s="399"/>
      <c r="T130" s="400"/>
    </row>
    <row r="131" spans="2:20" s="6" customFormat="1" ht="22.5" customHeight="1" x14ac:dyDescent="0.2">
      <c r="B131" s="259"/>
      <c r="C131" s="260"/>
      <c r="D131" s="260"/>
      <c r="E131" s="260"/>
      <c r="F131" s="260"/>
      <c r="G131" s="260"/>
      <c r="H131" s="260"/>
      <c r="I131" s="260"/>
      <c r="J131" s="260"/>
      <c r="K131" s="260"/>
      <c r="L131" s="260"/>
      <c r="M131" s="260"/>
      <c r="N131" s="260"/>
      <c r="O131" s="260"/>
      <c r="P131" s="260"/>
      <c r="Q131" s="260"/>
      <c r="R131" s="260"/>
      <c r="S131" s="260"/>
      <c r="T131" s="261"/>
    </row>
    <row r="132" spans="2:20" s="6" customFormat="1" ht="22.5" customHeight="1" x14ac:dyDescent="0.2">
      <c r="B132" s="299" t="s">
        <v>49</v>
      </c>
      <c r="C132" s="300"/>
      <c r="D132" s="300"/>
      <c r="E132" s="300"/>
      <c r="F132" s="300"/>
      <c r="G132" s="300"/>
      <c r="H132" s="300"/>
      <c r="I132" s="300"/>
      <c r="J132" s="300"/>
      <c r="K132" s="300"/>
      <c r="L132" s="300"/>
      <c r="M132" s="300"/>
      <c r="N132" s="300"/>
      <c r="O132" s="300"/>
      <c r="P132" s="300"/>
      <c r="Q132" s="300"/>
      <c r="R132" s="300"/>
      <c r="S132" s="300"/>
      <c r="T132" s="301"/>
    </row>
    <row r="133" spans="2:20" s="6" customFormat="1" ht="22.5" customHeight="1" x14ac:dyDescent="0.2">
      <c r="B133" s="412" t="s">
        <v>50</v>
      </c>
      <c r="C133" s="412"/>
      <c r="D133" s="414" t="s">
        <v>487</v>
      </c>
      <c r="E133" s="418"/>
      <c r="F133" s="418"/>
      <c r="G133" s="418"/>
      <c r="H133" s="418"/>
      <c r="I133" s="418"/>
      <c r="J133" s="415"/>
      <c r="K133" s="413" t="s">
        <v>25</v>
      </c>
      <c r="L133" s="413"/>
      <c r="M133" s="413"/>
      <c r="N133" s="413"/>
      <c r="O133" s="413"/>
      <c r="P133" s="413"/>
      <c r="Q133" s="413"/>
      <c r="R133" s="413"/>
      <c r="S133" s="414" t="s">
        <v>51</v>
      </c>
      <c r="T133" s="415"/>
    </row>
    <row r="134" spans="2:20" s="6" customFormat="1" ht="277.89999999999998" customHeight="1" x14ac:dyDescent="0.2">
      <c r="B134" s="289" t="s">
        <v>52</v>
      </c>
      <c r="C134" s="289"/>
      <c r="D134" s="290" t="s">
        <v>488</v>
      </c>
      <c r="E134" s="291"/>
      <c r="F134" s="291"/>
      <c r="G134" s="291"/>
      <c r="H134" s="291"/>
      <c r="I134" s="291"/>
      <c r="J134" s="292"/>
      <c r="K134" s="288" t="s">
        <v>510</v>
      </c>
      <c r="L134" s="288"/>
      <c r="M134" s="288"/>
      <c r="N134" s="288"/>
      <c r="O134" s="288"/>
      <c r="P134" s="288"/>
      <c r="Q134" s="288"/>
      <c r="R134" s="288"/>
      <c r="S134" s="416" t="s">
        <v>511</v>
      </c>
      <c r="T134" s="417"/>
    </row>
    <row r="135" spans="2:20" s="6" customFormat="1" ht="126.75" customHeight="1" x14ac:dyDescent="0.2">
      <c r="B135" s="289" t="s">
        <v>53</v>
      </c>
      <c r="C135" s="289"/>
      <c r="D135" s="409" t="s">
        <v>489</v>
      </c>
      <c r="E135" s="410"/>
      <c r="F135" s="410"/>
      <c r="G135" s="410"/>
      <c r="H135" s="410"/>
      <c r="I135" s="410"/>
      <c r="J135" s="411"/>
      <c r="K135" s="419" t="s">
        <v>54</v>
      </c>
      <c r="L135" s="419"/>
      <c r="M135" s="419"/>
      <c r="N135" s="419"/>
      <c r="O135" s="419"/>
      <c r="P135" s="419"/>
      <c r="Q135" s="419"/>
      <c r="R135" s="419"/>
      <c r="S135" s="416" t="s">
        <v>511</v>
      </c>
      <c r="T135" s="417"/>
    </row>
    <row r="136" spans="2:20" s="6" customFormat="1" ht="82.5" customHeight="1" x14ac:dyDescent="0.2">
      <c r="B136" s="289" t="s">
        <v>55</v>
      </c>
      <c r="C136" s="289"/>
      <c r="D136" s="409" t="s">
        <v>490</v>
      </c>
      <c r="E136" s="410"/>
      <c r="F136" s="410"/>
      <c r="G136" s="410"/>
      <c r="H136" s="410"/>
      <c r="I136" s="410"/>
      <c r="J136" s="411"/>
      <c r="K136" s="419" t="s">
        <v>56</v>
      </c>
      <c r="L136" s="419"/>
      <c r="M136" s="419"/>
      <c r="N136" s="419"/>
      <c r="O136" s="419"/>
      <c r="P136" s="419"/>
      <c r="Q136" s="419"/>
      <c r="R136" s="419"/>
      <c r="S136" s="286" t="s">
        <v>57</v>
      </c>
      <c r="T136" s="287"/>
    </row>
    <row r="137" spans="2:20" s="6" customFormat="1" ht="329.25" customHeight="1" x14ac:dyDescent="0.2">
      <c r="B137" s="289" t="s">
        <v>22</v>
      </c>
      <c r="C137" s="289"/>
      <c r="D137" s="409" t="s">
        <v>491</v>
      </c>
      <c r="E137" s="410"/>
      <c r="F137" s="410"/>
      <c r="G137" s="410"/>
      <c r="H137" s="410"/>
      <c r="I137" s="410"/>
      <c r="J137" s="411"/>
      <c r="K137" s="374" t="s">
        <v>114</v>
      </c>
      <c r="L137" s="654"/>
      <c r="M137" s="654"/>
      <c r="N137" s="654"/>
      <c r="O137" s="654"/>
      <c r="P137" s="654"/>
      <c r="Q137" s="654"/>
      <c r="R137" s="654"/>
      <c r="S137" s="286" t="s">
        <v>57</v>
      </c>
      <c r="T137" s="287"/>
    </row>
    <row r="138" spans="2:20" s="6" customFormat="1" ht="158.1" customHeight="1" x14ac:dyDescent="0.2">
      <c r="B138" s="289" t="s">
        <v>58</v>
      </c>
      <c r="C138" s="289"/>
      <c r="D138" s="409" t="s">
        <v>492</v>
      </c>
      <c r="E138" s="410"/>
      <c r="F138" s="410"/>
      <c r="G138" s="410"/>
      <c r="H138" s="410"/>
      <c r="I138" s="410"/>
      <c r="J138" s="411"/>
      <c r="K138" s="419" t="s">
        <v>59</v>
      </c>
      <c r="L138" s="419"/>
      <c r="M138" s="419"/>
      <c r="N138" s="419"/>
      <c r="O138" s="419"/>
      <c r="P138" s="419"/>
      <c r="Q138" s="419"/>
      <c r="R138" s="419"/>
      <c r="S138" s="416" t="s">
        <v>60</v>
      </c>
      <c r="T138" s="417"/>
    </row>
    <row r="139" spans="2:20" s="6" customFormat="1" ht="22.5" customHeight="1" x14ac:dyDescent="0.2">
      <c r="B139" s="296"/>
      <c r="C139" s="297"/>
      <c r="D139" s="297"/>
      <c r="E139" s="297"/>
      <c r="F139" s="297"/>
      <c r="G139" s="297"/>
      <c r="H139" s="297"/>
      <c r="I139" s="297"/>
      <c r="J139" s="297"/>
      <c r="K139" s="297"/>
      <c r="L139" s="297"/>
      <c r="M139" s="297"/>
      <c r="N139" s="297"/>
      <c r="O139" s="297"/>
      <c r="P139" s="297"/>
      <c r="Q139" s="297"/>
      <c r="R139" s="297"/>
      <c r="S139" s="297"/>
      <c r="T139" s="298"/>
    </row>
    <row r="140" spans="2:20" s="3" customFormat="1" ht="22.5" customHeight="1" x14ac:dyDescent="0.2">
      <c r="B140" s="299" t="s">
        <v>115</v>
      </c>
      <c r="C140" s="300"/>
      <c r="D140" s="300"/>
      <c r="E140" s="300"/>
      <c r="F140" s="300"/>
      <c r="G140" s="300"/>
      <c r="H140" s="300"/>
      <c r="I140" s="300"/>
      <c r="J140" s="300"/>
      <c r="K140" s="300"/>
      <c r="L140" s="300"/>
      <c r="M140" s="300"/>
      <c r="N140" s="300"/>
      <c r="O140" s="300"/>
      <c r="P140" s="300"/>
      <c r="Q140" s="300"/>
      <c r="R140" s="300"/>
      <c r="S140" s="300"/>
      <c r="T140" s="301"/>
    </row>
    <row r="141" spans="2:20" s="3" customFormat="1" ht="29.25" customHeight="1" x14ac:dyDescent="0.2">
      <c r="B141" s="4"/>
      <c r="C141" s="4"/>
      <c r="D141" s="4"/>
      <c r="E141" s="4"/>
      <c r="F141" s="4"/>
      <c r="G141" s="100"/>
      <c r="H141" s="4"/>
      <c r="I141" s="5"/>
      <c r="J141" s="4"/>
      <c r="K141" s="4"/>
      <c r="L141" s="321"/>
      <c r="M141" s="322"/>
      <c r="N141" s="322"/>
      <c r="O141" s="322"/>
      <c r="P141" s="322"/>
      <c r="Q141" s="322"/>
      <c r="R141" s="322"/>
      <c r="S141" s="322"/>
      <c r="T141" s="323"/>
    </row>
    <row r="142" spans="2:20" s="3" customFormat="1" ht="22.5" customHeight="1" x14ac:dyDescent="0.2">
      <c r="B142" s="309" t="s">
        <v>61</v>
      </c>
      <c r="C142" s="311"/>
      <c r="D142" s="311"/>
      <c r="E142" s="311"/>
      <c r="F142" s="311"/>
      <c r="G142" s="311"/>
      <c r="H142" s="311"/>
      <c r="I142" s="311"/>
      <c r="J142" s="311"/>
      <c r="K142" s="310"/>
      <c r="L142" s="324"/>
      <c r="M142" s="325"/>
      <c r="N142" s="325"/>
      <c r="O142" s="325"/>
      <c r="P142" s="325"/>
      <c r="Q142" s="325"/>
      <c r="R142" s="325"/>
      <c r="S142" s="325"/>
      <c r="T142" s="326"/>
    </row>
    <row r="143" spans="2:20" s="3" customFormat="1" ht="28.5" customHeight="1" x14ac:dyDescent="0.2">
      <c r="B143" s="289" t="s">
        <v>62</v>
      </c>
      <c r="C143" s="289"/>
      <c r="D143" s="289"/>
      <c r="E143" s="309" t="s">
        <v>441</v>
      </c>
      <c r="F143" s="310"/>
      <c r="G143" s="8" t="s">
        <v>63</v>
      </c>
      <c r="H143" s="9" t="s">
        <v>64</v>
      </c>
      <c r="I143" s="10" t="s">
        <v>65</v>
      </c>
      <c r="J143" s="96" t="s">
        <v>66</v>
      </c>
      <c r="K143" s="96" t="s">
        <v>67</v>
      </c>
      <c r="L143" s="324"/>
      <c r="M143" s="325"/>
      <c r="N143" s="325"/>
      <c r="O143" s="325"/>
      <c r="P143" s="325"/>
      <c r="Q143" s="325"/>
      <c r="R143" s="325"/>
      <c r="S143" s="325"/>
      <c r="T143" s="326"/>
    </row>
    <row r="144" spans="2:20" s="3" customFormat="1" ht="25.5" customHeight="1" x14ac:dyDescent="0.2">
      <c r="B144" s="304" t="s">
        <v>68</v>
      </c>
      <c r="C144" s="305"/>
      <c r="D144" s="306"/>
      <c r="E144" s="302">
        <v>38.89</v>
      </c>
      <c r="F144" s="303"/>
      <c r="G144" s="13">
        <f>+E157</f>
        <v>0.6119</v>
      </c>
      <c r="H144" s="27">
        <f>+G157</f>
        <v>0.75209999999999999</v>
      </c>
      <c r="I144" s="11">
        <v>42684</v>
      </c>
      <c r="J144" s="11">
        <v>44923</v>
      </c>
      <c r="K144" s="12">
        <f t="shared" ref="K144:K151" si="0">+J144-I144</f>
        <v>2239</v>
      </c>
      <c r="L144" s="324"/>
      <c r="M144" s="325"/>
      <c r="N144" s="325"/>
      <c r="O144" s="325"/>
      <c r="P144" s="325"/>
      <c r="Q144" s="325"/>
      <c r="R144" s="325"/>
      <c r="S144" s="325"/>
      <c r="T144" s="326"/>
    </row>
    <row r="145" spans="2:20" s="3" customFormat="1" ht="15" customHeight="1" x14ac:dyDescent="0.2">
      <c r="B145" s="304" t="s">
        <v>69</v>
      </c>
      <c r="C145" s="305"/>
      <c r="D145" s="306"/>
      <c r="E145" s="302">
        <v>21.84</v>
      </c>
      <c r="F145" s="303"/>
      <c r="G145" s="13">
        <f>+F200</f>
        <v>0.42070000000000002</v>
      </c>
      <c r="H145" s="27">
        <f>+H200</f>
        <v>0.56259999999999999</v>
      </c>
      <c r="I145" s="11">
        <v>43044</v>
      </c>
      <c r="J145" s="11">
        <v>44772</v>
      </c>
      <c r="K145" s="12">
        <f t="shared" si="0"/>
        <v>1728</v>
      </c>
      <c r="L145" s="324"/>
      <c r="M145" s="325"/>
      <c r="N145" s="325"/>
      <c r="O145" s="325"/>
      <c r="P145" s="325"/>
      <c r="Q145" s="325"/>
      <c r="R145" s="325"/>
      <c r="S145" s="325"/>
      <c r="T145" s="326"/>
    </row>
    <row r="146" spans="2:20" s="3" customFormat="1" ht="30.75" customHeight="1" x14ac:dyDescent="0.2">
      <c r="B146" s="304" t="s">
        <v>70</v>
      </c>
      <c r="C146" s="305"/>
      <c r="D146" s="306"/>
      <c r="E146" s="302">
        <v>0</v>
      </c>
      <c r="F146" s="303"/>
      <c r="G146" s="151">
        <f>F237</f>
        <v>1</v>
      </c>
      <c r="H146" s="152">
        <f>H237</f>
        <v>1</v>
      </c>
      <c r="I146" s="11">
        <v>42689</v>
      </c>
      <c r="J146" s="11">
        <v>42840</v>
      </c>
      <c r="K146" s="12">
        <f t="shared" si="0"/>
        <v>151</v>
      </c>
      <c r="L146" s="324"/>
      <c r="M146" s="325"/>
      <c r="N146" s="325"/>
      <c r="O146" s="325"/>
      <c r="P146" s="325"/>
      <c r="Q146" s="325"/>
      <c r="R146" s="325"/>
      <c r="S146" s="325"/>
      <c r="T146" s="326"/>
    </row>
    <row r="147" spans="2:20" s="3" customFormat="1" ht="25.5" customHeight="1" x14ac:dyDescent="0.2">
      <c r="B147" s="304" t="s">
        <v>71</v>
      </c>
      <c r="C147" s="305"/>
      <c r="D147" s="306"/>
      <c r="E147" s="302">
        <v>34.69</v>
      </c>
      <c r="F147" s="303"/>
      <c r="G147" s="13">
        <f>+E252</f>
        <v>0.68010000000000004</v>
      </c>
      <c r="H147" s="27">
        <f>+G252</f>
        <v>0.77790000000000004</v>
      </c>
      <c r="I147" s="11">
        <v>42684</v>
      </c>
      <c r="J147" s="11">
        <v>44923</v>
      </c>
      <c r="K147" s="12">
        <f t="shared" si="0"/>
        <v>2239</v>
      </c>
      <c r="L147" s="324"/>
      <c r="M147" s="325"/>
      <c r="N147" s="325"/>
      <c r="O147" s="325"/>
      <c r="P147" s="325"/>
      <c r="Q147" s="325"/>
      <c r="R147" s="325"/>
      <c r="S147" s="325"/>
      <c r="T147" s="326"/>
    </row>
    <row r="148" spans="2:20" s="3" customFormat="1" ht="23.25" customHeight="1" x14ac:dyDescent="0.2">
      <c r="B148" s="304" t="s">
        <v>594</v>
      </c>
      <c r="C148" s="305"/>
      <c r="D148" s="306"/>
      <c r="E148" s="312">
        <v>4.58</v>
      </c>
      <c r="F148" s="313"/>
      <c r="G148" s="151">
        <f>+H275</f>
        <v>1</v>
      </c>
      <c r="H148" s="152">
        <f>+H272</f>
        <v>1</v>
      </c>
      <c r="I148" s="11">
        <v>42684</v>
      </c>
      <c r="J148" s="11">
        <v>43895</v>
      </c>
      <c r="K148" s="318">
        <f t="shared" si="0"/>
        <v>1211</v>
      </c>
      <c r="L148" s="324"/>
      <c r="M148" s="325"/>
      <c r="N148" s="325"/>
      <c r="O148" s="325"/>
      <c r="P148" s="325"/>
      <c r="Q148" s="325"/>
      <c r="R148" s="325"/>
      <c r="S148" s="325"/>
      <c r="T148" s="326"/>
    </row>
    <row r="149" spans="2:20" s="3" customFormat="1" ht="22.5" customHeight="1" x14ac:dyDescent="0.2">
      <c r="B149" s="304" t="s">
        <v>595</v>
      </c>
      <c r="C149" s="305"/>
      <c r="D149" s="306"/>
      <c r="E149" s="314"/>
      <c r="F149" s="315"/>
      <c r="G149" s="151">
        <f>+F285</f>
        <v>1</v>
      </c>
      <c r="H149" s="152">
        <f>+H285</f>
        <v>1</v>
      </c>
      <c r="I149" s="11">
        <v>42684</v>
      </c>
      <c r="J149" s="11">
        <v>43895</v>
      </c>
      <c r="K149" s="319"/>
      <c r="L149" s="324"/>
      <c r="M149" s="325"/>
      <c r="N149" s="325"/>
      <c r="O149" s="325"/>
      <c r="P149" s="325"/>
      <c r="Q149" s="325"/>
      <c r="R149" s="325"/>
      <c r="S149" s="325"/>
      <c r="T149" s="326"/>
    </row>
    <row r="150" spans="2:20" s="18" customFormat="1" ht="19.5" customHeight="1" x14ac:dyDescent="0.2">
      <c r="B150" s="304" t="s">
        <v>101</v>
      </c>
      <c r="C150" s="305"/>
      <c r="D150" s="306"/>
      <c r="E150" s="316"/>
      <c r="F150" s="317"/>
      <c r="G150" s="151">
        <v>1</v>
      </c>
      <c r="H150" s="152">
        <v>1</v>
      </c>
      <c r="I150" s="14"/>
      <c r="J150" s="14"/>
      <c r="K150" s="320"/>
      <c r="L150" s="324"/>
      <c r="M150" s="325"/>
      <c r="N150" s="325"/>
      <c r="O150" s="325"/>
      <c r="P150" s="325"/>
      <c r="Q150" s="325"/>
      <c r="R150" s="325"/>
      <c r="S150" s="325"/>
      <c r="T150" s="326"/>
    </row>
    <row r="151" spans="2:20" s="18" customFormat="1" ht="21.75" customHeight="1" x14ac:dyDescent="0.25">
      <c r="B151" s="309" t="s">
        <v>72</v>
      </c>
      <c r="C151" s="311"/>
      <c r="D151" s="310"/>
      <c r="E151" s="307">
        <f>SUM(E144:F148)</f>
        <v>100</v>
      </c>
      <c r="F151" s="308"/>
      <c r="G151" s="148">
        <f>+G144*E144+G145*E145+G146*E146+G147*E147+G149*E148</f>
        <v>61.157547999999998</v>
      </c>
      <c r="H151" s="148">
        <f>+H144*E144+H145*E145+H146*E146+H147*E147+H150*E148</f>
        <v>73.101703999999998</v>
      </c>
      <c r="I151" s="149">
        <v>42684</v>
      </c>
      <c r="J151" s="149">
        <v>44549</v>
      </c>
      <c r="K151" s="150">
        <f t="shared" si="0"/>
        <v>1865</v>
      </c>
      <c r="L151" s="324"/>
      <c r="M151" s="325"/>
      <c r="N151" s="325"/>
      <c r="O151" s="325"/>
      <c r="P151" s="325"/>
      <c r="Q151" s="325"/>
      <c r="R151" s="325"/>
      <c r="S151" s="325"/>
      <c r="T151" s="326"/>
    </row>
    <row r="152" spans="2:20" s="18" customFormat="1" ht="14.25" x14ac:dyDescent="0.2">
      <c r="B152" s="97"/>
      <c r="C152" s="97"/>
      <c r="D152" s="97"/>
      <c r="E152" s="13"/>
      <c r="F152" s="13"/>
      <c r="G152" s="15"/>
      <c r="H152" s="14"/>
      <c r="I152" s="16"/>
      <c r="J152" s="14"/>
      <c r="K152" s="14"/>
      <c r="L152" s="327"/>
      <c r="M152" s="328"/>
      <c r="N152" s="328"/>
      <c r="O152" s="328"/>
      <c r="P152" s="328"/>
      <c r="Q152" s="328"/>
      <c r="R152" s="328"/>
      <c r="S152" s="328"/>
      <c r="T152" s="329"/>
    </row>
    <row r="153" spans="2:20" s="3" customFormat="1" ht="15" customHeight="1" x14ac:dyDescent="0.2">
      <c r="B153" s="339" t="s">
        <v>73</v>
      </c>
      <c r="C153" s="340"/>
      <c r="D153" s="340"/>
      <c r="E153" s="340"/>
      <c r="F153" s="340"/>
      <c r="G153" s="340"/>
      <c r="H153" s="340"/>
      <c r="I153" s="340"/>
      <c r="J153" s="340"/>
      <c r="K153" s="340"/>
      <c r="L153" s="340"/>
      <c r="M153" s="340"/>
      <c r="N153" s="340"/>
      <c r="O153" s="340"/>
      <c r="P153" s="340"/>
      <c r="Q153" s="340"/>
      <c r="R153" s="340"/>
      <c r="S153" s="340"/>
      <c r="T153" s="341"/>
    </row>
    <row r="154" spans="2:20" s="3" customFormat="1" ht="22.5" customHeight="1" x14ac:dyDescent="0.2">
      <c r="B154" s="293" t="s">
        <v>499</v>
      </c>
      <c r="C154" s="294"/>
      <c r="D154" s="294"/>
      <c r="E154" s="294"/>
      <c r="F154" s="294"/>
      <c r="G154" s="294"/>
      <c r="H154" s="294"/>
      <c r="I154" s="294"/>
      <c r="J154" s="294"/>
      <c r="K154" s="294"/>
      <c r="L154" s="294"/>
      <c r="M154" s="294"/>
      <c r="N154" s="294"/>
      <c r="O154" s="294"/>
      <c r="P154" s="294"/>
      <c r="Q154" s="294"/>
      <c r="R154" s="294"/>
      <c r="S154" s="294"/>
      <c r="T154" s="295"/>
    </row>
    <row r="155" spans="2:20" s="3" customFormat="1" ht="33.75" customHeight="1" x14ac:dyDescent="0.2">
      <c r="B155" s="271" t="s">
        <v>116</v>
      </c>
      <c r="C155" s="272"/>
      <c r="D155" s="272"/>
      <c r="E155" s="272"/>
      <c r="F155" s="272"/>
      <c r="G155" s="272"/>
      <c r="H155" s="272"/>
      <c r="I155" s="272"/>
      <c r="J155" s="272"/>
      <c r="K155" s="273"/>
      <c r="L155" s="330"/>
      <c r="M155" s="331"/>
      <c r="N155" s="331"/>
      <c r="O155" s="331"/>
      <c r="P155" s="331"/>
      <c r="Q155" s="331"/>
      <c r="R155" s="331"/>
      <c r="S155" s="331"/>
      <c r="T155" s="332"/>
    </row>
    <row r="156" spans="2:20" s="3" customFormat="1" ht="22.5" customHeight="1" x14ac:dyDescent="0.2">
      <c r="B156" s="244" t="s">
        <v>74</v>
      </c>
      <c r="C156" s="244"/>
      <c r="D156" s="244"/>
      <c r="E156" s="267" t="s">
        <v>442</v>
      </c>
      <c r="F156" s="268"/>
      <c r="G156" s="244" t="s">
        <v>64</v>
      </c>
      <c r="H156" s="244"/>
      <c r="I156" s="244" t="s">
        <v>75</v>
      </c>
      <c r="J156" s="244"/>
      <c r="K156" s="244"/>
      <c r="L156" s="333"/>
      <c r="M156" s="334"/>
      <c r="N156" s="334"/>
      <c r="O156" s="334"/>
      <c r="P156" s="334"/>
      <c r="Q156" s="334"/>
      <c r="R156" s="334"/>
      <c r="S156" s="334"/>
      <c r="T156" s="335"/>
    </row>
    <row r="157" spans="2:20" s="3" customFormat="1" ht="22.5" customHeight="1" x14ac:dyDescent="0.2">
      <c r="B157" s="242" t="s">
        <v>76</v>
      </c>
      <c r="C157" s="242"/>
      <c r="D157" s="242"/>
      <c r="E157" s="344">
        <f>+G160</f>
        <v>0.6119</v>
      </c>
      <c r="F157" s="346"/>
      <c r="G157" s="265">
        <v>0.75209999999999999</v>
      </c>
      <c r="H157" s="265"/>
      <c r="I157" s="266">
        <f>E157-G157</f>
        <v>-0.14019999999999999</v>
      </c>
      <c r="J157" s="266"/>
      <c r="K157" s="266"/>
      <c r="L157" s="333"/>
      <c r="M157" s="334"/>
      <c r="N157" s="334"/>
      <c r="O157" s="334"/>
      <c r="P157" s="334"/>
      <c r="Q157" s="334"/>
      <c r="R157" s="334"/>
      <c r="S157" s="334"/>
      <c r="T157" s="335"/>
    </row>
    <row r="158" spans="2:20" s="3" customFormat="1" ht="22.5" customHeight="1" x14ac:dyDescent="0.2">
      <c r="B158" s="296"/>
      <c r="C158" s="297"/>
      <c r="D158" s="297"/>
      <c r="E158" s="297"/>
      <c r="F158" s="297"/>
      <c r="G158" s="297"/>
      <c r="H158" s="297"/>
      <c r="I158" s="297"/>
      <c r="J158" s="297"/>
      <c r="K158" s="298"/>
      <c r="L158" s="333"/>
      <c r="M158" s="334"/>
      <c r="N158" s="334"/>
      <c r="O158" s="334"/>
      <c r="P158" s="334"/>
      <c r="Q158" s="334"/>
      <c r="R158" s="334"/>
      <c r="S158" s="334"/>
      <c r="T158" s="335"/>
    </row>
    <row r="159" spans="2:20" s="3" customFormat="1" ht="32.25" customHeight="1" x14ac:dyDescent="0.2">
      <c r="B159" s="244" t="s">
        <v>77</v>
      </c>
      <c r="C159" s="244"/>
      <c r="D159" s="244" t="s">
        <v>66</v>
      </c>
      <c r="E159" s="244"/>
      <c r="F159" s="93" t="s">
        <v>78</v>
      </c>
      <c r="G159" s="266" t="s">
        <v>79</v>
      </c>
      <c r="H159" s="266"/>
      <c r="I159" s="93" t="s">
        <v>80</v>
      </c>
      <c r="J159" s="266" t="s">
        <v>81</v>
      </c>
      <c r="K159" s="266"/>
      <c r="L159" s="333"/>
      <c r="M159" s="334"/>
      <c r="N159" s="334"/>
      <c r="O159" s="334"/>
      <c r="P159" s="334"/>
      <c r="Q159" s="334"/>
      <c r="R159" s="334"/>
      <c r="S159" s="334"/>
      <c r="T159" s="335"/>
    </row>
    <row r="160" spans="2:20" s="3" customFormat="1" ht="29.25" customHeight="1" x14ac:dyDescent="0.2">
      <c r="B160" s="343">
        <f>I144</f>
        <v>42684</v>
      </c>
      <c r="C160" s="275"/>
      <c r="D160" s="343">
        <f>J144</f>
        <v>44923</v>
      </c>
      <c r="E160" s="275"/>
      <c r="F160" s="17">
        <f>K144</f>
        <v>2239</v>
      </c>
      <c r="G160" s="344">
        <v>0.6119</v>
      </c>
      <c r="H160" s="345"/>
      <c r="I160" s="345"/>
      <c r="J160" s="345"/>
      <c r="K160" s="346"/>
      <c r="L160" s="333"/>
      <c r="M160" s="334"/>
      <c r="N160" s="334"/>
      <c r="O160" s="334"/>
      <c r="P160" s="334"/>
      <c r="Q160" s="334"/>
      <c r="R160" s="334"/>
      <c r="S160" s="334"/>
      <c r="T160" s="335"/>
    </row>
    <row r="161" spans="2:20" s="3" customFormat="1" ht="25.5" customHeight="1" x14ac:dyDescent="0.2">
      <c r="B161" s="296"/>
      <c r="C161" s="297"/>
      <c r="D161" s="297"/>
      <c r="E161" s="297"/>
      <c r="F161" s="297"/>
      <c r="G161" s="297"/>
      <c r="H161" s="297"/>
      <c r="I161" s="297"/>
      <c r="J161" s="297"/>
      <c r="K161" s="298"/>
      <c r="L161" s="333"/>
      <c r="M161" s="334"/>
      <c r="N161" s="334"/>
      <c r="O161" s="334"/>
      <c r="P161" s="334"/>
      <c r="Q161" s="334"/>
      <c r="R161" s="334"/>
      <c r="S161" s="334"/>
      <c r="T161" s="335"/>
    </row>
    <row r="162" spans="2:20" s="3" customFormat="1" ht="19.5" customHeight="1" x14ac:dyDescent="0.2">
      <c r="B162" s="271" t="s">
        <v>82</v>
      </c>
      <c r="C162" s="272"/>
      <c r="D162" s="272"/>
      <c r="E162" s="272"/>
      <c r="F162" s="272"/>
      <c r="G162" s="272"/>
      <c r="H162" s="272"/>
      <c r="I162" s="272"/>
      <c r="J162" s="272"/>
      <c r="K162" s="273"/>
      <c r="L162" s="336"/>
      <c r="M162" s="337"/>
      <c r="N162" s="337"/>
      <c r="O162" s="337"/>
      <c r="P162" s="337"/>
      <c r="Q162" s="337"/>
      <c r="R162" s="337"/>
      <c r="S162" s="337"/>
      <c r="T162" s="338"/>
    </row>
    <row r="163" spans="2:20" s="3" customFormat="1" ht="22.5" customHeight="1" x14ac:dyDescent="0.2">
      <c r="B163" s="342" t="s">
        <v>83</v>
      </c>
      <c r="C163" s="342"/>
      <c r="D163" s="342"/>
      <c r="E163" s="342"/>
      <c r="F163" s="249" t="s">
        <v>671</v>
      </c>
      <c r="G163" s="249"/>
      <c r="H163" s="249"/>
      <c r="I163" s="249"/>
      <c r="J163" s="347" t="s">
        <v>84</v>
      </c>
      <c r="K163" s="348"/>
      <c r="L163" s="348"/>
      <c r="M163" s="348"/>
      <c r="N163" s="348"/>
      <c r="O163" s="348"/>
      <c r="P163" s="348"/>
      <c r="Q163" s="348"/>
      <c r="R163" s="348"/>
      <c r="S163" s="348"/>
      <c r="T163" s="349"/>
    </row>
    <row r="164" spans="2:20" s="3" customFormat="1" ht="19.5" customHeight="1" x14ac:dyDescent="0.2">
      <c r="B164" s="342" t="s">
        <v>85</v>
      </c>
      <c r="C164" s="342"/>
      <c r="D164" s="342" t="s">
        <v>443</v>
      </c>
      <c r="E164" s="342"/>
      <c r="F164" s="249"/>
      <c r="G164" s="249"/>
      <c r="H164" s="249"/>
      <c r="I164" s="249"/>
      <c r="J164" s="350"/>
      <c r="K164" s="351"/>
      <c r="L164" s="351"/>
      <c r="M164" s="351"/>
      <c r="N164" s="351"/>
      <c r="O164" s="351"/>
      <c r="P164" s="351"/>
      <c r="Q164" s="351"/>
      <c r="R164" s="351"/>
      <c r="S164" s="351"/>
      <c r="T164" s="352"/>
    </row>
    <row r="165" spans="2:20" s="3" customFormat="1" ht="66.599999999999994" customHeight="1" x14ac:dyDescent="0.2">
      <c r="B165" s="245" t="s">
        <v>498</v>
      </c>
      <c r="C165" s="246"/>
      <c r="D165" s="245" t="s">
        <v>599</v>
      </c>
      <c r="E165" s="246"/>
      <c r="F165" s="245" t="s">
        <v>617</v>
      </c>
      <c r="G165" s="248"/>
      <c r="H165" s="248"/>
      <c r="I165" s="246"/>
      <c r="J165" s="239" t="s">
        <v>930</v>
      </c>
      <c r="K165" s="240"/>
      <c r="L165" s="240"/>
      <c r="M165" s="240"/>
      <c r="N165" s="240"/>
      <c r="O165" s="240"/>
      <c r="P165" s="240"/>
      <c r="Q165" s="240"/>
      <c r="R165" s="240"/>
      <c r="S165" s="240"/>
      <c r="T165" s="241"/>
    </row>
    <row r="166" spans="2:20" s="3" customFormat="1" ht="70.900000000000006" customHeight="1" x14ac:dyDescent="0.2">
      <c r="B166" s="245" t="s">
        <v>638</v>
      </c>
      <c r="C166" s="246"/>
      <c r="D166" s="245" t="s">
        <v>687</v>
      </c>
      <c r="E166" s="246"/>
      <c r="F166" s="236" t="s">
        <v>908</v>
      </c>
      <c r="G166" s="237"/>
      <c r="H166" s="237"/>
      <c r="I166" s="238"/>
      <c r="J166" s="239" t="s">
        <v>929</v>
      </c>
      <c r="K166" s="240"/>
      <c r="L166" s="240"/>
      <c r="M166" s="240"/>
      <c r="N166" s="240"/>
      <c r="O166" s="240"/>
      <c r="P166" s="240"/>
      <c r="Q166" s="240"/>
      <c r="R166" s="240"/>
      <c r="S166" s="240"/>
      <c r="T166" s="241"/>
    </row>
    <row r="167" spans="2:20" s="3" customFormat="1" ht="45" customHeight="1" x14ac:dyDescent="0.2">
      <c r="B167" s="245" t="s">
        <v>687</v>
      </c>
      <c r="C167" s="246"/>
      <c r="D167" s="245" t="s">
        <v>708</v>
      </c>
      <c r="E167" s="246"/>
      <c r="F167" s="236" t="s">
        <v>755</v>
      </c>
      <c r="G167" s="237"/>
      <c r="H167" s="237"/>
      <c r="I167" s="238"/>
      <c r="J167" s="239" t="s">
        <v>872</v>
      </c>
      <c r="K167" s="240"/>
      <c r="L167" s="240"/>
      <c r="M167" s="240"/>
      <c r="N167" s="240"/>
      <c r="O167" s="240"/>
      <c r="P167" s="240"/>
      <c r="Q167" s="240"/>
      <c r="R167" s="240"/>
      <c r="S167" s="240"/>
      <c r="T167" s="241"/>
    </row>
    <row r="168" spans="2:20" s="3" customFormat="1" ht="48.6" customHeight="1" x14ac:dyDescent="0.2">
      <c r="B168" s="245" t="s">
        <v>696</v>
      </c>
      <c r="C168" s="246"/>
      <c r="D168" s="245" t="s">
        <v>697</v>
      </c>
      <c r="E168" s="246"/>
      <c r="F168" s="236" t="s">
        <v>709</v>
      </c>
      <c r="G168" s="237"/>
      <c r="H168" s="237"/>
      <c r="I168" s="238"/>
      <c r="J168" s="239" t="s">
        <v>909</v>
      </c>
      <c r="K168" s="240"/>
      <c r="L168" s="240"/>
      <c r="M168" s="240"/>
      <c r="N168" s="240"/>
      <c r="O168" s="240"/>
      <c r="P168" s="240"/>
      <c r="Q168" s="240"/>
      <c r="R168" s="240"/>
      <c r="S168" s="240"/>
      <c r="T168" s="241"/>
    </row>
    <row r="169" spans="2:20" s="3" customFormat="1" ht="48.6" customHeight="1" x14ac:dyDescent="0.2">
      <c r="B169" s="245" t="s">
        <v>697</v>
      </c>
      <c r="C169" s="246"/>
      <c r="D169" s="245" t="s">
        <v>821</v>
      </c>
      <c r="E169" s="246"/>
      <c r="F169" s="236" t="s">
        <v>698</v>
      </c>
      <c r="G169" s="237"/>
      <c r="H169" s="237"/>
      <c r="I169" s="238"/>
      <c r="J169" s="239" t="s">
        <v>910</v>
      </c>
      <c r="K169" s="240"/>
      <c r="L169" s="240"/>
      <c r="M169" s="240"/>
      <c r="N169" s="240"/>
      <c r="O169" s="240"/>
      <c r="P169" s="240"/>
      <c r="Q169" s="240"/>
      <c r="R169" s="240"/>
      <c r="S169" s="240"/>
      <c r="T169" s="241"/>
    </row>
    <row r="170" spans="2:20" s="3" customFormat="1" ht="36.6" customHeight="1" x14ac:dyDescent="0.2">
      <c r="B170" s="245" t="s">
        <v>600</v>
      </c>
      <c r="C170" s="246"/>
      <c r="D170" s="245"/>
      <c r="E170" s="246"/>
      <c r="F170" s="236" t="s">
        <v>722</v>
      </c>
      <c r="G170" s="237"/>
      <c r="H170" s="237"/>
      <c r="I170" s="238"/>
      <c r="J170" s="239" t="s">
        <v>873</v>
      </c>
      <c r="K170" s="240"/>
      <c r="L170" s="240"/>
      <c r="M170" s="240"/>
      <c r="N170" s="240"/>
      <c r="O170" s="240"/>
      <c r="P170" s="240"/>
      <c r="Q170" s="240"/>
      <c r="R170" s="240"/>
      <c r="S170" s="240"/>
      <c r="T170" s="241"/>
    </row>
    <row r="171" spans="2:20" s="3" customFormat="1" ht="48" customHeight="1" x14ac:dyDescent="0.2">
      <c r="B171" s="236" t="s">
        <v>762</v>
      </c>
      <c r="C171" s="238"/>
      <c r="D171" s="245"/>
      <c r="E171" s="246"/>
      <c r="F171" s="236" t="s">
        <v>822</v>
      </c>
      <c r="G171" s="237"/>
      <c r="H171" s="237"/>
      <c r="I171" s="238"/>
      <c r="J171" s="239" t="s">
        <v>874</v>
      </c>
      <c r="K171" s="240"/>
      <c r="L171" s="240"/>
      <c r="M171" s="240"/>
      <c r="N171" s="240"/>
      <c r="O171" s="240"/>
      <c r="P171" s="240"/>
      <c r="Q171" s="240"/>
      <c r="R171" s="240"/>
      <c r="S171" s="240"/>
      <c r="T171" s="241"/>
    </row>
    <row r="172" spans="2:20" s="3" customFormat="1" ht="29.45" customHeight="1" x14ac:dyDescent="0.2">
      <c r="B172" s="236" t="s">
        <v>835</v>
      </c>
      <c r="C172" s="238"/>
      <c r="D172" s="245" t="s">
        <v>836</v>
      </c>
      <c r="E172" s="246"/>
      <c r="F172" s="245" t="s">
        <v>837</v>
      </c>
      <c r="G172" s="248"/>
      <c r="H172" s="248"/>
      <c r="I172" s="246"/>
      <c r="J172" s="239" t="s">
        <v>875</v>
      </c>
      <c r="K172" s="240"/>
      <c r="L172" s="240"/>
      <c r="M172" s="240"/>
      <c r="N172" s="240"/>
      <c r="O172" s="240"/>
      <c r="P172" s="240"/>
      <c r="Q172" s="240"/>
      <c r="R172" s="240"/>
      <c r="S172" s="240"/>
      <c r="T172" s="241"/>
    </row>
    <row r="173" spans="2:20" s="3" customFormat="1" ht="52.15" customHeight="1" x14ac:dyDescent="0.2">
      <c r="B173" s="236" t="s">
        <v>654</v>
      </c>
      <c r="C173" s="238"/>
      <c r="D173" s="245"/>
      <c r="E173" s="246"/>
      <c r="F173" s="245" t="s">
        <v>699</v>
      </c>
      <c r="G173" s="248"/>
      <c r="H173" s="248"/>
      <c r="I173" s="246"/>
      <c r="J173" s="239" t="s">
        <v>911</v>
      </c>
      <c r="K173" s="240"/>
      <c r="L173" s="240"/>
      <c r="M173" s="240"/>
      <c r="N173" s="240"/>
      <c r="O173" s="240"/>
      <c r="P173" s="240"/>
      <c r="Q173" s="240"/>
      <c r="R173" s="240"/>
      <c r="S173" s="240"/>
      <c r="T173" s="241"/>
    </row>
    <row r="174" spans="2:20" s="3" customFormat="1" ht="40.15" customHeight="1" x14ac:dyDescent="0.2">
      <c r="B174" s="236" t="s">
        <v>639</v>
      </c>
      <c r="C174" s="238"/>
      <c r="D174" s="245"/>
      <c r="E174" s="246"/>
      <c r="F174" s="245" t="s">
        <v>700</v>
      </c>
      <c r="G174" s="248"/>
      <c r="H174" s="248"/>
      <c r="I174" s="246"/>
      <c r="J174" s="239" t="s">
        <v>912</v>
      </c>
      <c r="K174" s="240"/>
      <c r="L174" s="240"/>
      <c r="M174" s="240"/>
      <c r="N174" s="240"/>
      <c r="O174" s="240"/>
      <c r="P174" s="240"/>
      <c r="Q174" s="240"/>
      <c r="R174" s="240"/>
      <c r="S174" s="240"/>
      <c r="T174" s="241"/>
    </row>
    <row r="175" spans="2:20" s="3" customFormat="1" ht="38.450000000000003" customHeight="1" x14ac:dyDescent="0.2">
      <c r="B175" s="236" t="s">
        <v>876</v>
      </c>
      <c r="C175" s="238"/>
      <c r="D175" s="245"/>
      <c r="E175" s="246"/>
      <c r="F175" s="245" t="s">
        <v>837</v>
      </c>
      <c r="G175" s="248"/>
      <c r="H175" s="248"/>
      <c r="I175" s="246"/>
      <c r="J175" s="239" t="s">
        <v>877</v>
      </c>
      <c r="K175" s="240"/>
      <c r="L175" s="240"/>
      <c r="M175" s="240"/>
      <c r="N175" s="240"/>
      <c r="O175" s="240"/>
      <c r="P175" s="240"/>
      <c r="Q175" s="240"/>
      <c r="R175" s="240"/>
      <c r="S175" s="240"/>
      <c r="T175" s="241"/>
    </row>
    <row r="176" spans="2:20" s="3" customFormat="1" ht="46.9" customHeight="1" x14ac:dyDescent="0.2">
      <c r="B176" s="236" t="s">
        <v>688</v>
      </c>
      <c r="C176" s="238"/>
      <c r="D176" s="245"/>
      <c r="E176" s="246"/>
      <c r="F176" s="245" t="s">
        <v>672</v>
      </c>
      <c r="G176" s="248"/>
      <c r="H176" s="248"/>
      <c r="I176" s="246"/>
      <c r="J176" s="239" t="s">
        <v>913</v>
      </c>
      <c r="K176" s="240"/>
      <c r="L176" s="240"/>
      <c r="M176" s="240"/>
      <c r="N176" s="240"/>
      <c r="O176" s="240"/>
      <c r="P176" s="240"/>
      <c r="Q176" s="240"/>
      <c r="R176" s="240"/>
      <c r="S176" s="240"/>
      <c r="T176" s="241"/>
    </row>
    <row r="177" spans="2:20" s="3" customFormat="1" ht="48.6" customHeight="1" x14ac:dyDescent="0.2">
      <c r="B177" s="245" t="s">
        <v>763</v>
      </c>
      <c r="C177" s="246"/>
      <c r="D177" s="245" t="s">
        <v>838</v>
      </c>
      <c r="E177" s="246"/>
      <c r="F177" s="236" t="s">
        <v>764</v>
      </c>
      <c r="G177" s="237"/>
      <c r="H177" s="237"/>
      <c r="I177" s="238"/>
      <c r="J177" s="239" t="s">
        <v>914</v>
      </c>
      <c r="K177" s="240"/>
      <c r="L177" s="240"/>
      <c r="M177" s="240"/>
      <c r="N177" s="240"/>
      <c r="O177" s="240"/>
      <c r="P177" s="240"/>
      <c r="Q177" s="240"/>
      <c r="R177" s="240"/>
      <c r="S177" s="240"/>
      <c r="T177" s="241"/>
    </row>
    <row r="178" spans="2:20" s="3" customFormat="1" ht="82.15" customHeight="1" x14ac:dyDescent="0.2">
      <c r="B178" s="245" t="s">
        <v>618</v>
      </c>
      <c r="C178" s="246"/>
      <c r="D178" s="245"/>
      <c r="E178" s="246"/>
      <c r="F178" s="236" t="s">
        <v>756</v>
      </c>
      <c r="G178" s="237"/>
      <c r="H178" s="237"/>
      <c r="I178" s="238"/>
      <c r="J178" s="239" t="s">
        <v>915</v>
      </c>
      <c r="K178" s="240"/>
      <c r="L178" s="240"/>
      <c r="M178" s="240"/>
      <c r="N178" s="240"/>
      <c r="O178" s="240"/>
      <c r="P178" s="240"/>
      <c r="Q178" s="240"/>
      <c r="R178" s="240"/>
      <c r="S178" s="240"/>
      <c r="T178" s="241"/>
    </row>
    <row r="179" spans="2:20" s="3" customFormat="1" ht="44.45" customHeight="1" x14ac:dyDescent="0.2">
      <c r="B179" s="245" t="s">
        <v>765</v>
      </c>
      <c r="C179" s="246"/>
      <c r="D179" s="245"/>
      <c r="E179" s="246"/>
      <c r="F179" s="236" t="s">
        <v>766</v>
      </c>
      <c r="G179" s="237"/>
      <c r="H179" s="237"/>
      <c r="I179" s="238"/>
      <c r="J179" s="239" t="s">
        <v>878</v>
      </c>
      <c r="K179" s="240"/>
      <c r="L179" s="240"/>
      <c r="M179" s="240"/>
      <c r="N179" s="240"/>
      <c r="O179" s="240"/>
      <c r="P179" s="240"/>
      <c r="Q179" s="240"/>
      <c r="R179" s="240"/>
      <c r="S179" s="240"/>
      <c r="T179" s="241"/>
    </row>
    <row r="180" spans="2:20" s="3" customFormat="1" ht="61.15" customHeight="1" x14ac:dyDescent="0.2">
      <c r="B180" s="245" t="s">
        <v>710</v>
      </c>
      <c r="C180" s="246"/>
      <c r="D180" s="245"/>
      <c r="E180" s="246"/>
      <c r="F180" s="236" t="s">
        <v>823</v>
      </c>
      <c r="G180" s="237"/>
      <c r="H180" s="237"/>
      <c r="I180" s="238"/>
      <c r="J180" s="239" t="s">
        <v>916</v>
      </c>
      <c r="K180" s="240"/>
      <c r="L180" s="240"/>
      <c r="M180" s="240"/>
      <c r="N180" s="240"/>
      <c r="O180" s="240"/>
      <c r="P180" s="240"/>
      <c r="Q180" s="240"/>
      <c r="R180" s="240"/>
      <c r="S180" s="240"/>
      <c r="T180" s="241"/>
    </row>
    <row r="181" spans="2:20" s="3" customFormat="1" ht="55.9" customHeight="1" x14ac:dyDescent="0.2">
      <c r="B181" s="236" t="s">
        <v>601</v>
      </c>
      <c r="C181" s="238"/>
      <c r="D181" s="245"/>
      <c r="E181" s="246"/>
      <c r="F181" s="236" t="s">
        <v>608</v>
      </c>
      <c r="G181" s="237"/>
      <c r="H181" s="237"/>
      <c r="I181" s="238"/>
      <c r="J181" s="239" t="s">
        <v>824</v>
      </c>
      <c r="K181" s="240"/>
      <c r="L181" s="240"/>
      <c r="M181" s="240"/>
      <c r="N181" s="240"/>
      <c r="O181" s="240"/>
      <c r="P181" s="240"/>
      <c r="Q181" s="240"/>
      <c r="R181" s="240"/>
      <c r="S181" s="240"/>
      <c r="T181" s="241"/>
    </row>
    <row r="182" spans="2:20" s="3" customFormat="1" ht="68.45" customHeight="1" x14ac:dyDescent="0.2">
      <c r="B182" s="245" t="s">
        <v>640</v>
      </c>
      <c r="C182" s="246"/>
      <c r="D182" s="245"/>
      <c r="E182" s="246"/>
      <c r="F182" s="245" t="s">
        <v>701</v>
      </c>
      <c r="G182" s="248"/>
      <c r="H182" s="248"/>
      <c r="I182" s="246"/>
      <c r="J182" s="239" t="s">
        <v>730</v>
      </c>
      <c r="K182" s="240"/>
      <c r="L182" s="240"/>
      <c r="M182" s="240"/>
      <c r="N182" s="240"/>
      <c r="O182" s="240"/>
      <c r="P182" s="240"/>
      <c r="Q182" s="240"/>
      <c r="R182" s="240"/>
      <c r="S182" s="240"/>
      <c r="T182" s="241"/>
    </row>
    <row r="183" spans="2:20" s="3" customFormat="1" ht="51.6" customHeight="1" x14ac:dyDescent="0.2">
      <c r="B183" s="245" t="s">
        <v>757</v>
      </c>
      <c r="C183" s="246"/>
      <c r="D183" s="245"/>
      <c r="E183" s="246"/>
      <c r="F183" s="245" t="s">
        <v>879</v>
      </c>
      <c r="G183" s="248"/>
      <c r="H183" s="248"/>
      <c r="I183" s="246"/>
      <c r="J183" s="239" t="s">
        <v>917</v>
      </c>
      <c r="K183" s="240"/>
      <c r="L183" s="240"/>
      <c r="M183" s="240"/>
      <c r="N183" s="240"/>
      <c r="O183" s="240"/>
      <c r="P183" s="240"/>
      <c r="Q183" s="240"/>
      <c r="R183" s="240"/>
      <c r="S183" s="240"/>
      <c r="T183" s="241"/>
    </row>
    <row r="184" spans="2:20" s="3" customFormat="1" ht="34.15" customHeight="1" x14ac:dyDescent="0.2">
      <c r="B184" s="245" t="s">
        <v>918</v>
      </c>
      <c r="C184" s="246"/>
      <c r="D184" s="245"/>
      <c r="E184" s="246"/>
      <c r="F184" s="245" t="s">
        <v>919</v>
      </c>
      <c r="G184" s="248"/>
      <c r="H184" s="248"/>
      <c r="I184" s="246"/>
      <c r="J184" s="239" t="s">
        <v>920</v>
      </c>
      <c r="K184" s="240"/>
      <c r="L184" s="240"/>
      <c r="M184" s="240"/>
      <c r="N184" s="240"/>
      <c r="O184" s="240"/>
      <c r="P184" s="240"/>
      <c r="Q184" s="240"/>
      <c r="R184" s="240"/>
      <c r="S184" s="240"/>
      <c r="T184" s="241"/>
    </row>
    <row r="185" spans="2:20" s="3" customFormat="1" ht="54.6" customHeight="1" x14ac:dyDescent="0.2">
      <c r="B185" s="245" t="s">
        <v>641</v>
      </c>
      <c r="C185" s="246"/>
      <c r="D185" s="245" t="s">
        <v>655</v>
      </c>
      <c r="E185" s="246"/>
      <c r="F185" s="245" t="s">
        <v>673</v>
      </c>
      <c r="G185" s="248"/>
      <c r="H185" s="248"/>
      <c r="I185" s="246"/>
      <c r="J185" s="239" t="s">
        <v>880</v>
      </c>
      <c r="K185" s="240"/>
      <c r="L185" s="240"/>
      <c r="M185" s="240"/>
      <c r="N185" s="240"/>
      <c r="O185" s="240"/>
      <c r="P185" s="240"/>
      <c r="Q185" s="240"/>
      <c r="R185" s="240"/>
      <c r="S185" s="240"/>
      <c r="T185" s="241"/>
    </row>
    <row r="186" spans="2:20" s="3" customFormat="1" ht="36.6" customHeight="1" x14ac:dyDescent="0.2">
      <c r="B186" s="245" t="s">
        <v>825</v>
      </c>
      <c r="C186" s="246"/>
      <c r="D186" s="245"/>
      <c r="E186" s="246"/>
      <c r="F186" s="245" t="s">
        <v>826</v>
      </c>
      <c r="G186" s="248"/>
      <c r="H186" s="248"/>
      <c r="I186" s="246"/>
      <c r="J186" s="239" t="s">
        <v>881</v>
      </c>
      <c r="K186" s="240"/>
      <c r="L186" s="240"/>
      <c r="M186" s="240"/>
      <c r="N186" s="240"/>
      <c r="O186" s="240"/>
      <c r="P186" s="240"/>
      <c r="Q186" s="240"/>
      <c r="R186" s="240"/>
      <c r="S186" s="240"/>
      <c r="T186" s="241"/>
    </row>
    <row r="187" spans="2:20" s="3" customFormat="1" ht="63" customHeight="1" x14ac:dyDescent="0.2">
      <c r="B187" s="245" t="s">
        <v>674</v>
      </c>
      <c r="C187" s="246"/>
      <c r="D187" s="245" t="s">
        <v>689</v>
      </c>
      <c r="E187" s="246"/>
      <c r="F187" s="245" t="s">
        <v>675</v>
      </c>
      <c r="G187" s="248"/>
      <c r="H187" s="248"/>
      <c r="I187" s="246"/>
      <c r="J187" s="239" t="s">
        <v>921</v>
      </c>
      <c r="K187" s="240"/>
      <c r="L187" s="240"/>
      <c r="M187" s="240"/>
      <c r="N187" s="240"/>
      <c r="O187" s="240"/>
      <c r="P187" s="240"/>
      <c r="Q187" s="240"/>
      <c r="R187" s="240"/>
      <c r="S187" s="240"/>
      <c r="T187" s="241"/>
    </row>
    <row r="188" spans="2:20" s="3" customFormat="1" ht="71.45" customHeight="1" x14ac:dyDescent="0.2">
      <c r="B188" s="245" t="s">
        <v>723</v>
      </c>
      <c r="C188" s="246"/>
      <c r="D188" s="245"/>
      <c r="E188" s="246"/>
      <c r="F188" s="245" t="s">
        <v>767</v>
      </c>
      <c r="G188" s="248"/>
      <c r="H188" s="248"/>
      <c r="I188" s="246"/>
      <c r="J188" s="239" t="s">
        <v>922</v>
      </c>
      <c r="K188" s="240"/>
      <c r="L188" s="240"/>
      <c r="M188" s="240"/>
      <c r="N188" s="240"/>
      <c r="O188" s="240"/>
      <c r="P188" s="240"/>
      <c r="Q188" s="240"/>
      <c r="R188" s="240"/>
      <c r="S188" s="240"/>
      <c r="T188" s="241"/>
    </row>
    <row r="189" spans="2:20" s="3" customFormat="1" ht="36.6" customHeight="1" x14ac:dyDescent="0.2">
      <c r="B189" s="245" t="s">
        <v>923</v>
      </c>
      <c r="C189" s="246"/>
      <c r="D189" s="245"/>
      <c r="E189" s="246"/>
      <c r="F189" s="245" t="s">
        <v>924</v>
      </c>
      <c r="G189" s="248"/>
      <c r="H189" s="248"/>
      <c r="I189" s="246"/>
      <c r="J189" s="239" t="s">
        <v>925</v>
      </c>
      <c r="K189" s="240"/>
      <c r="L189" s="240"/>
      <c r="M189" s="240"/>
      <c r="N189" s="240"/>
      <c r="O189" s="240"/>
      <c r="P189" s="240"/>
      <c r="Q189" s="240"/>
      <c r="R189" s="240"/>
      <c r="S189" s="240"/>
      <c r="T189" s="241"/>
    </row>
    <row r="190" spans="2:20" s="3" customFormat="1" ht="82.9" customHeight="1" x14ac:dyDescent="0.2">
      <c r="B190" s="245" t="s">
        <v>676</v>
      </c>
      <c r="C190" s="246"/>
      <c r="D190" s="245"/>
      <c r="E190" s="246"/>
      <c r="F190" s="245" t="s">
        <v>677</v>
      </c>
      <c r="G190" s="248"/>
      <c r="H190" s="248"/>
      <c r="I190" s="246"/>
      <c r="J190" s="239" t="s">
        <v>731</v>
      </c>
      <c r="K190" s="240"/>
      <c r="L190" s="240"/>
      <c r="M190" s="240"/>
      <c r="N190" s="240"/>
      <c r="O190" s="240"/>
      <c r="P190" s="240"/>
      <c r="Q190" s="240"/>
      <c r="R190" s="240"/>
      <c r="S190" s="240"/>
      <c r="T190" s="241"/>
    </row>
    <row r="191" spans="2:20" s="3" customFormat="1" ht="67.900000000000006" customHeight="1" x14ac:dyDescent="0.2">
      <c r="B191" s="245" t="s">
        <v>619</v>
      </c>
      <c r="C191" s="246"/>
      <c r="D191" s="245" t="s">
        <v>732</v>
      </c>
      <c r="E191" s="246"/>
      <c r="F191" s="245" t="s">
        <v>702</v>
      </c>
      <c r="G191" s="248"/>
      <c r="H191" s="248"/>
      <c r="I191" s="246"/>
      <c r="J191" s="239" t="s">
        <v>882</v>
      </c>
      <c r="K191" s="240"/>
      <c r="L191" s="240"/>
      <c r="M191" s="240"/>
      <c r="N191" s="240"/>
      <c r="O191" s="240"/>
      <c r="P191" s="240"/>
      <c r="Q191" s="240"/>
      <c r="R191" s="240"/>
      <c r="S191" s="240"/>
      <c r="T191" s="241"/>
    </row>
    <row r="192" spans="2:20" s="3" customFormat="1" ht="51" customHeight="1" x14ac:dyDescent="0.2">
      <c r="B192" s="245" t="s">
        <v>733</v>
      </c>
      <c r="C192" s="246"/>
      <c r="D192" s="245" t="s">
        <v>656</v>
      </c>
      <c r="E192" s="246"/>
      <c r="F192" s="245" t="s">
        <v>926</v>
      </c>
      <c r="G192" s="248"/>
      <c r="H192" s="248"/>
      <c r="I192" s="246"/>
      <c r="J192" s="239" t="s">
        <v>927</v>
      </c>
      <c r="K192" s="240"/>
      <c r="L192" s="240"/>
      <c r="M192" s="240"/>
      <c r="N192" s="240"/>
      <c r="O192" s="240"/>
      <c r="P192" s="240"/>
      <c r="Q192" s="240"/>
      <c r="R192" s="240"/>
      <c r="S192" s="240"/>
      <c r="T192" s="241"/>
    </row>
    <row r="193" spans="2:20" s="3" customFormat="1" ht="48" customHeight="1" x14ac:dyDescent="0.2">
      <c r="B193" s="245" t="s">
        <v>656</v>
      </c>
      <c r="C193" s="246"/>
      <c r="D193" s="245" t="s">
        <v>642</v>
      </c>
      <c r="E193" s="246"/>
      <c r="F193" s="245" t="s">
        <v>839</v>
      </c>
      <c r="G193" s="248"/>
      <c r="H193" s="248"/>
      <c r="I193" s="246"/>
      <c r="J193" s="239" t="s">
        <v>928</v>
      </c>
      <c r="K193" s="240"/>
      <c r="L193" s="240"/>
      <c r="M193" s="240"/>
      <c r="N193" s="240"/>
      <c r="O193" s="240"/>
      <c r="P193" s="240"/>
      <c r="Q193" s="240"/>
      <c r="R193" s="240"/>
      <c r="S193" s="240"/>
      <c r="T193" s="241"/>
    </row>
    <row r="194" spans="2:20" s="3" customFormat="1" ht="79.900000000000006" customHeight="1" x14ac:dyDescent="0.2">
      <c r="B194" s="245" t="s">
        <v>642</v>
      </c>
      <c r="C194" s="246"/>
      <c r="D194" s="245" t="s">
        <v>620</v>
      </c>
      <c r="E194" s="246"/>
      <c r="F194" s="236" t="s">
        <v>734</v>
      </c>
      <c r="G194" s="237"/>
      <c r="H194" s="237"/>
      <c r="I194" s="238"/>
      <c r="J194" s="239" t="s">
        <v>883</v>
      </c>
      <c r="K194" s="240"/>
      <c r="L194" s="240"/>
      <c r="M194" s="240"/>
      <c r="N194" s="240"/>
      <c r="O194" s="240"/>
      <c r="P194" s="240"/>
      <c r="Q194" s="240"/>
      <c r="R194" s="240"/>
      <c r="S194" s="240"/>
      <c r="T194" s="241"/>
    </row>
    <row r="195" spans="2:20" s="3" customFormat="1" ht="36" customHeight="1" x14ac:dyDescent="0.2">
      <c r="B195" s="236" t="s">
        <v>657</v>
      </c>
      <c r="C195" s="238"/>
      <c r="D195" s="245" t="s">
        <v>724</v>
      </c>
      <c r="E195" s="246"/>
      <c r="F195" s="236" t="s">
        <v>650</v>
      </c>
      <c r="G195" s="237"/>
      <c r="H195" s="237"/>
      <c r="I195" s="238"/>
      <c r="J195" s="239" t="s">
        <v>703</v>
      </c>
      <c r="K195" s="240"/>
      <c r="L195" s="240"/>
      <c r="M195" s="240"/>
      <c r="N195" s="240"/>
      <c r="O195" s="240"/>
      <c r="P195" s="240"/>
      <c r="Q195" s="240"/>
      <c r="R195" s="240"/>
      <c r="S195" s="240"/>
      <c r="T195" s="241"/>
    </row>
    <row r="196" spans="2:20" s="3" customFormat="1" ht="36" customHeight="1" x14ac:dyDescent="0.2">
      <c r="B196" s="245"/>
      <c r="C196" s="246"/>
      <c r="D196" s="245"/>
      <c r="E196" s="246"/>
      <c r="F196" s="245" t="s">
        <v>602</v>
      </c>
      <c r="G196" s="248"/>
      <c r="H196" s="248"/>
      <c r="I196" s="246"/>
      <c r="J196" s="239" t="s">
        <v>603</v>
      </c>
      <c r="K196" s="240"/>
      <c r="L196" s="240"/>
      <c r="M196" s="240"/>
      <c r="N196" s="240"/>
      <c r="O196" s="240"/>
      <c r="P196" s="240"/>
      <c r="Q196" s="240"/>
      <c r="R196" s="240"/>
      <c r="S196" s="240"/>
      <c r="T196" s="241"/>
    </row>
    <row r="197" spans="2:20" s="3" customFormat="1" ht="41.65" customHeight="1" x14ac:dyDescent="0.2">
      <c r="B197" s="597" t="s">
        <v>86</v>
      </c>
      <c r="C197" s="651" t="s">
        <v>504</v>
      </c>
      <c r="D197" s="652"/>
      <c r="E197" s="652"/>
      <c r="F197" s="652"/>
      <c r="G197" s="652"/>
      <c r="H197" s="652"/>
      <c r="I197" s="652"/>
      <c r="J197" s="652"/>
      <c r="K197" s="652"/>
      <c r="L197" s="652"/>
      <c r="M197" s="652"/>
      <c r="N197" s="652"/>
      <c r="O197" s="652"/>
      <c r="P197" s="652"/>
      <c r="Q197" s="652"/>
      <c r="R197" s="652"/>
      <c r="S197" s="652"/>
      <c r="T197" s="653"/>
    </row>
    <row r="198" spans="2:20" s="3" customFormat="1" ht="22.5" customHeight="1" x14ac:dyDescent="0.2">
      <c r="B198" s="598"/>
      <c r="C198" s="271" t="s">
        <v>116</v>
      </c>
      <c r="D198" s="272"/>
      <c r="E198" s="272"/>
      <c r="F198" s="272"/>
      <c r="G198" s="272"/>
      <c r="H198" s="272"/>
      <c r="I198" s="272"/>
      <c r="J198" s="272"/>
      <c r="K198" s="272"/>
      <c r="L198" s="273"/>
      <c r="M198" s="271"/>
      <c r="N198" s="272"/>
      <c r="O198" s="272"/>
      <c r="P198" s="272"/>
      <c r="Q198" s="272"/>
      <c r="R198" s="272"/>
      <c r="S198" s="272"/>
      <c r="T198" s="273"/>
    </row>
    <row r="199" spans="2:20" s="3" customFormat="1" ht="22.5" customHeight="1" x14ac:dyDescent="0.2">
      <c r="B199" s="598"/>
      <c r="C199" s="244" t="s">
        <v>74</v>
      </c>
      <c r="D199" s="244"/>
      <c r="E199" s="244"/>
      <c r="F199" s="244" t="s">
        <v>442</v>
      </c>
      <c r="G199" s="244"/>
      <c r="H199" s="244" t="s">
        <v>64</v>
      </c>
      <c r="I199" s="244"/>
      <c r="J199" s="244" t="s">
        <v>87</v>
      </c>
      <c r="K199" s="244"/>
      <c r="L199" s="244"/>
      <c r="M199" s="250"/>
      <c r="N199" s="251"/>
      <c r="O199" s="251"/>
      <c r="P199" s="251"/>
      <c r="Q199" s="251"/>
      <c r="R199" s="251"/>
      <c r="S199" s="251"/>
      <c r="T199" s="252"/>
    </row>
    <row r="200" spans="2:20" s="3" customFormat="1" ht="22.5" customHeight="1" x14ac:dyDescent="0.2">
      <c r="B200" s="598"/>
      <c r="C200" s="242" t="s">
        <v>76</v>
      </c>
      <c r="D200" s="242"/>
      <c r="E200" s="242"/>
      <c r="F200" s="265">
        <f>+H203/100</f>
        <v>0.42070000000000002</v>
      </c>
      <c r="G200" s="265"/>
      <c r="H200" s="265">
        <v>0.56259999999999999</v>
      </c>
      <c r="I200" s="265"/>
      <c r="J200" s="266">
        <f>F200-H200</f>
        <v>-0.14189999999999997</v>
      </c>
      <c r="K200" s="266"/>
      <c r="L200" s="266"/>
      <c r="M200" s="253"/>
      <c r="N200" s="254"/>
      <c r="O200" s="254"/>
      <c r="P200" s="254"/>
      <c r="Q200" s="254"/>
      <c r="R200" s="254"/>
      <c r="S200" s="254"/>
      <c r="T200" s="255"/>
    </row>
    <row r="201" spans="2:20" s="3" customFormat="1" ht="22.5" customHeight="1" x14ac:dyDescent="0.2">
      <c r="B201" s="598"/>
      <c r="C201" s="91"/>
      <c r="D201" s="91"/>
      <c r="E201" s="91"/>
      <c r="F201" s="90"/>
      <c r="G201" s="90"/>
      <c r="H201" s="90"/>
      <c r="I201" s="90"/>
      <c r="J201" s="90"/>
      <c r="K201" s="90"/>
      <c r="L201" s="90"/>
      <c r="M201" s="253"/>
      <c r="N201" s="254"/>
      <c r="O201" s="254"/>
      <c r="P201" s="254"/>
      <c r="Q201" s="254"/>
      <c r="R201" s="254"/>
      <c r="S201" s="254"/>
      <c r="T201" s="255"/>
    </row>
    <row r="202" spans="2:20" s="3" customFormat="1" ht="27" customHeight="1" x14ac:dyDescent="0.2">
      <c r="B202" s="598"/>
      <c r="C202" s="244" t="s">
        <v>77</v>
      </c>
      <c r="D202" s="244"/>
      <c r="E202" s="267" t="s">
        <v>66</v>
      </c>
      <c r="F202" s="268"/>
      <c r="G202" s="93" t="s">
        <v>78</v>
      </c>
      <c r="H202" s="266" t="s">
        <v>79</v>
      </c>
      <c r="I202" s="266"/>
      <c r="J202" s="93" t="s">
        <v>80</v>
      </c>
      <c r="K202" s="266" t="s">
        <v>81</v>
      </c>
      <c r="L202" s="266"/>
      <c r="M202" s="253"/>
      <c r="N202" s="254"/>
      <c r="O202" s="254"/>
      <c r="P202" s="254"/>
      <c r="Q202" s="254"/>
      <c r="R202" s="254"/>
      <c r="S202" s="254"/>
      <c r="T202" s="255"/>
    </row>
    <row r="203" spans="2:20" s="3" customFormat="1" ht="30" customHeight="1" x14ac:dyDescent="0.2">
      <c r="B203" s="598"/>
      <c r="C203" s="343">
        <f>I145</f>
        <v>43044</v>
      </c>
      <c r="D203" s="343"/>
      <c r="E203" s="269">
        <f>J145</f>
        <v>44772</v>
      </c>
      <c r="F203" s="270"/>
      <c r="G203" s="17">
        <f>K145</f>
        <v>1728</v>
      </c>
      <c r="H203" s="262">
        <v>42.07</v>
      </c>
      <c r="I203" s="263"/>
      <c r="J203" s="263"/>
      <c r="K203" s="263"/>
      <c r="L203" s="264"/>
      <c r="M203" s="253"/>
      <c r="N203" s="254"/>
      <c r="O203" s="254"/>
      <c r="P203" s="254"/>
      <c r="Q203" s="254"/>
      <c r="R203" s="254"/>
      <c r="S203" s="254"/>
      <c r="T203" s="255"/>
    </row>
    <row r="204" spans="2:20" s="3" customFormat="1" ht="25.5" customHeight="1" x14ac:dyDescent="0.2">
      <c r="B204" s="598"/>
      <c r="C204" s="91"/>
      <c r="D204" s="92"/>
      <c r="E204" s="89"/>
      <c r="F204" s="17"/>
      <c r="G204" s="20"/>
      <c r="H204" s="20"/>
      <c r="I204" s="17"/>
      <c r="J204" s="19"/>
      <c r="K204" s="19"/>
      <c r="L204" s="90"/>
      <c r="M204" s="253"/>
      <c r="N204" s="254"/>
      <c r="O204" s="254"/>
      <c r="P204" s="254"/>
      <c r="Q204" s="254"/>
      <c r="R204" s="254"/>
      <c r="S204" s="254"/>
      <c r="T204" s="255"/>
    </row>
    <row r="205" spans="2:20" s="3" customFormat="1" ht="19.5" customHeight="1" x14ac:dyDescent="0.2">
      <c r="B205" s="598"/>
      <c r="C205" s="271" t="s">
        <v>82</v>
      </c>
      <c r="D205" s="272"/>
      <c r="E205" s="272"/>
      <c r="F205" s="272"/>
      <c r="G205" s="272"/>
      <c r="H205" s="272"/>
      <c r="I205" s="272"/>
      <c r="J205" s="272"/>
      <c r="K205" s="272"/>
      <c r="L205" s="273"/>
      <c r="M205" s="256"/>
      <c r="N205" s="257"/>
      <c r="O205" s="257"/>
      <c r="P205" s="257"/>
      <c r="Q205" s="257"/>
      <c r="R205" s="257"/>
      <c r="S205" s="257"/>
      <c r="T205" s="258"/>
    </row>
    <row r="206" spans="2:20" s="3" customFormat="1" ht="22.5" customHeight="1" x14ac:dyDescent="0.2">
      <c r="B206" s="598"/>
      <c r="C206" s="259" t="s">
        <v>83</v>
      </c>
      <c r="D206" s="260"/>
      <c r="E206" s="260"/>
      <c r="F206" s="261"/>
      <c r="G206" s="249" t="s">
        <v>604</v>
      </c>
      <c r="H206" s="249"/>
      <c r="I206" s="249"/>
      <c r="J206" s="249"/>
      <c r="K206" s="249" t="s">
        <v>84</v>
      </c>
      <c r="L206" s="249"/>
      <c r="M206" s="249"/>
      <c r="N206" s="249"/>
      <c r="O206" s="249"/>
      <c r="P206" s="249"/>
      <c r="Q206" s="249"/>
      <c r="R206" s="249"/>
      <c r="S206" s="249"/>
      <c r="T206" s="249"/>
    </row>
    <row r="207" spans="2:20" ht="35.25" customHeight="1" x14ac:dyDescent="0.2">
      <c r="B207" s="598"/>
      <c r="C207" s="342" t="s">
        <v>85</v>
      </c>
      <c r="D207" s="342"/>
      <c r="E207" s="259" t="s">
        <v>443</v>
      </c>
      <c r="F207" s="261"/>
      <c r="G207" s="249"/>
      <c r="H207" s="249"/>
      <c r="I207" s="249"/>
      <c r="J207" s="249"/>
      <c r="K207" s="249"/>
      <c r="L207" s="249"/>
      <c r="M207" s="249"/>
      <c r="N207" s="249"/>
      <c r="O207" s="249"/>
      <c r="P207" s="249"/>
      <c r="Q207" s="249"/>
      <c r="R207" s="249"/>
      <c r="S207" s="249"/>
      <c r="T207" s="249"/>
    </row>
    <row r="208" spans="2:20" ht="81" customHeight="1" x14ac:dyDescent="0.2">
      <c r="B208" s="598"/>
      <c r="C208" s="234" t="s">
        <v>711</v>
      </c>
      <c r="D208" s="235"/>
      <c r="E208" s="234"/>
      <c r="F208" s="235"/>
      <c r="G208" s="236" t="s">
        <v>645</v>
      </c>
      <c r="H208" s="237"/>
      <c r="I208" s="237"/>
      <c r="J208" s="238"/>
      <c r="K208" s="239" t="s">
        <v>931</v>
      </c>
      <c r="L208" s="240"/>
      <c r="M208" s="240"/>
      <c r="N208" s="240"/>
      <c r="O208" s="240"/>
      <c r="P208" s="240"/>
      <c r="Q208" s="240"/>
      <c r="R208" s="240"/>
      <c r="S208" s="240"/>
      <c r="T208" s="241"/>
    </row>
    <row r="209" spans="2:20" ht="55.9" customHeight="1" x14ac:dyDescent="0.2">
      <c r="B209" s="598"/>
      <c r="C209" s="234" t="s">
        <v>735</v>
      </c>
      <c r="D209" s="235"/>
      <c r="E209" s="234"/>
      <c r="F209" s="235"/>
      <c r="G209" s="236" t="s">
        <v>736</v>
      </c>
      <c r="H209" s="237"/>
      <c r="I209" s="237"/>
      <c r="J209" s="238"/>
      <c r="K209" s="239" t="s">
        <v>932</v>
      </c>
      <c r="L209" s="240"/>
      <c r="M209" s="240"/>
      <c r="N209" s="240"/>
      <c r="O209" s="240"/>
      <c r="P209" s="240"/>
      <c r="Q209" s="240"/>
      <c r="R209" s="240"/>
      <c r="S209" s="240"/>
      <c r="T209" s="241"/>
    </row>
    <row r="210" spans="2:20" ht="141.6" customHeight="1" x14ac:dyDescent="0.2">
      <c r="B210" s="598"/>
      <c r="C210" s="234" t="s">
        <v>712</v>
      </c>
      <c r="D210" s="235"/>
      <c r="E210" s="234"/>
      <c r="F210" s="235"/>
      <c r="G210" s="236" t="s">
        <v>737</v>
      </c>
      <c r="H210" s="237"/>
      <c r="I210" s="237"/>
      <c r="J210" s="238"/>
      <c r="K210" s="239" t="s">
        <v>840</v>
      </c>
      <c r="L210" s="240"/>
      <c r="M210" s="240"/>
      <c r="N210" s="240"/>
      <c r="O210" s="240"/>
      <c r="P210" s="240"/>
      <c r="Q210" s="240"/>
      <c r="R210" s="240"/>
      <c r="S210" s="240"/>
      <c r="T210" s="241"/>
    </row>
    <row r="211" spans="2:20" ht="108.6" customHeight="1" x14ac:dyDescent="0.2">
      <c r="B211" s="598"/>
      <c r="C211" s="234" t="s">
        <v>704</v>
      </c>
      <c r="D211" s="235"/>
      <c r="E211" s="234"/>
      <c r="F211" s="235"/>
      <c r="G211" s="236" t="s">
        <v>827</v>
      </c>
      <c r="H211" s="237"/>
      <c r="I211" s="237"/>
      <c r="J211" s="238"/>
      <c r="K211" s="239" t="s">
        <v>958</v>
      </c>
      <c r="L211" s="240"/>
      <c r="M211" s="240"/>
      <c r="N211" s="240"/>
      <c r="O211" s="240"/>
      <c r="P211" s="240"/>
      <c r="Q211" s="240"/>
      <c r="R211" s="240"/>
      <c r="S211" s="240"/>
      <c r="T211" s="241"/>
    </row>
    <row r="212" spans="2:20" ht="67.150000000000006" customHeight="1" x14ac:dyDescent="0.2">
      <c r="B212" s="598"/>
      <c r="C212" s="234" t="s">
        <v>933</v>
      </c>
      <c r="D212" s="235"/>
      <c r="E212" s="234"/>
      <c r="F212" s="235"/>
      <c r="G212" s="236" t="s">
        <v>934</v>
      </c>
      <c r="H212" s="237"/>
      <c r="I212" s="237"/>
      <c r="J212" s="238"/>
      <c r="K212" s="239" t="s">
        <v>959</v>
      </c>
      <c r="L212" s="240"/>
      <c r="M212" s="240"/>
      <c r="N212" s="240"/>
      <c r="O212" s="240"/>
      <c r="P212" s="240"/>
      <c r="Q212" s="240"/>
      <c r="R212" s="240"/>
      <c r="S212" s="240"/>
      <c r="T212" s="241"/>
    </row>
    <row r="213" spans="2:20" s="3" customFormat="1" ht="58.15" customHeight="1" x14ac:dyDescent="0.2">
      <c r="B213" s="598"/>
      <c r="C213" s="234" t="s">
        <v>768</v>
      </c>
      <c r="D213" s="235"/>
      <c r="E213" s="234"/>
      <c r="F213" s="235"/>
      <c r="G213" s="236" t="s">
        <v>769</v>
      </c>
      <c r="H213" s="237"/>
      <c r="I213" s="237"/>
      <c r="J213" s="238"/>
      <c r="K213" s="239" t="s">
        <v>935</v>
      </c>
      <c r="L213" s="240"/>
      <c r="M213" s="240"/>
      <c r="N213" s="240"/>
      <c r="O213" s="240"/>
      <c r="P213" s="240"/>
      <c r="Q213" s="240"/>
      <c r="R213" s="240"/>
      <c r="S213" s="240"/>
      <c r="T213" s="241"/>
    </row>
    <row r="214" spans="2:20" s="3" customFormat="1" ht="56.45" customHeight="1" x14ac:dyDescent="0.2">
      <c r="B214" s="598"/>
      <c r="C214" s="234" t="s">
        <v>658</v>
      </c>
      <c r="D214" s="235"/>
      <c r="E214" s="234" t="s">
        <v>738</v>
      </c>
      <c r="F214" s="235"/>
      <c r="G214" s="236" t="s">
        <v>739</v>
      </c>
      <c r="H214" s="237"/>
      <c r="I214" s="237"/>
      <c r="J214" s="238"/>
      <c r="K214" s="239" t="s">
        <v>936</v>
      </c>
      <c r="L214" s="240"/>
      <c r="M214" s="240"/>
      <c r="N214" s="240"/>
      <c r="O214" s="240"/>
      <c r="P214" s="240"/>
      <c r="Q214" s="240"/>
      <c r="R214" s="240"/>
      <c r="S214" s="240"/>
      <c r="T214" s="241"/>
    </row>
    <row r="215" spans="2:20" s="3" customFormat="1" ht="45.6" customHeight="1" x14ac:dyDescent="0.2">
      <c r="B215" s="598"/>
      <c r="C215" s="234" t="s">
        <v>937</v>
      </c>
      <c r="D215" s="235"/>
      <c r="E215" s="234" t="s">
        <v>938</v>
      </c>
      <c r="F215" s="235"/>
      <c r="G215" s="236" t="s">
        <v>939</v>
      </c>
      <c r="H215" s="237"/>
      <c r="I215" s="237"/>
      <c r="J215" s="238"/>
      <c r="K215" s="239" t="s">
        <v>940</v>
      </c>
      <c r="L215" s="240"/>
      <c r="M215" s="240"/>
      <c r="N215" s="240"/>
      <c r="O215" s="240"/>
      <c r="P215" s="240"/>
      <c r="Q215" s="240"/>
      <c r="R215" s="240"/>
      <c r="S215" s="240"/>
      <c r="T215" s="241"/>
    </row>
    <row r="216" spans="2:20" s="3" customFormat="1" ht="79.900000000000006" customHeight="1" x14ac:dyDescent="0.2">
      <c r="B216" s="598"/>
      <c r="C216" s="234" t="s">
        <v>651</v>
      </c>
      <c r="D216" s="235"/>
      <c r="E216" s="234"/>
      <c r="F216" s="235"/>
      <c r="G216" s="236" t="s">
        <v>643</v>
      </c>
      <c r="H216" s="237"/>
      <c r="I216" s="237"/>
      <c r="J216" s="238"/>
      <c r="K216" s="239" t="s">
        <v>941</v>
      </c>
      <c r="L216" s="240"/>
      <c r="M216" s="240"/>
      <c r="N216" s="240"/>
      <c r="O216" s="240"/>
      <c r="P216" s="240"/>
      <c r="Q216" s="240"/>
      <c r="R216" s="240"/>
      <c r="S216" s="240"/>
      <c r="T216" s="241"/>
    </row>
    <row r="217" spans="2:20" s="3" customFormat="1" ht="133.9" customHeight="1" x14ac:dyDescent="0.2">
      <c r="B217" s="598"/>
      <c r="C217" s="234" t="s">
        <v>621</v>
      </c>
      <c r="D217" s="235"/>
      <c r="E217" s="234"/>
      <c r="F217" s="235"/>
      <c r="G217" s="236" t="s">
        <v>828</v>
      </c>
      <c r="H217" s="237"/>
      <c r="I217" s="237"/>
      <c r="J217" s="238"/>
      <c r="K217" s="239" t="s">
        <v>942</v>
      </c>
      <c r="L217" s="240"/>
      <c r="M217" s="240"/>
      <c r="N217" s="240"/>
      <c r="O217" s="240"/>
      <c r="P217" s="240"/>
      <c r="Q217" s="240"/>
      <c r="R217" s="240"/>
      <c r="S217" s="240"/>
      <c r="T217" s="241"/>
    </row>
    <row r="218" spans="2:20" s="3" customFormat="1" ht="52.9" customHeight="1" x14ac:dyDescent="0.2">
      <c r="B218" s="598"/>
      <c r="C218" s="234" t="s">
        <v>605</v>
      </c>
      <c r="D218" s="235"/>
      <c r="E218" s="234"/>
      <c r="F218" s="235"/>
      <c r="G218" s="279" t="s">
        <v>606</v>
      </c>
      <c r="H218" s="279"/>
      <c r="I218" s="279"/>
      <c r="J218" s="279"/>
      <c r="K218" s="239" t="s">
        <v>943</v>
      </c>
      <c r="L218" s="240"/>
      <c r="M218" s="240"/>
      <c r="N218" s="240"/>
      <c r="O218" s="240"/>
      <c r="P218" s="240"/>
      <c r="Q218" s="240"/>
      <c r="R218" s="240"/>
      <c r="S218" s="240"/>
      <c r="T218" s="241"/>
    </row>
    <row r="219" spans="2:20" s="3" customFormat="1" ht="40.15" customHeight="1" x14ac:dyDescent="0.2">
      <c r="B219" s="154"/>
      <c r="C219" s="234" t="s">
        <v>630</v>
      </c>
      <c r="D219" s="235"/>
      <c r="E219" s="234"/>
      <c r="F219" s="235"/>
      <c r="G219" s="279" t="s">
        <v>631</v>
      </c>
      <c r="H219" s="279"/>
      <c r="I219" s="279"/>
      <c r="J219" s="279"/>
      <c r="K219" s="642" t="s">
        <v>944</v>
      </c>
      <c r="L219" s="642"/>
      <c r="M219" s="642"/>
      <c r="N219" s="642"/>
      <c r="O219" s="642"/>
      <c r="P219" s="642"/>
      <c r="Q219" s="642"/>
      <c r="R219" s="642"/>
      <c r="S219" s="642"/>
      <c r="T219" s="642"/>
    </row>
    <row r="220" spans="2:20" s="3" customFormat="1" ht="52.9" customHeight="1" x14ac:dyDescent="0.2">
      <c r="B220" s="154"/>
      <c r="C220" s="234" t="s">
        <v>622</v>
      </c>
      <c r="D220" s="235"/>
      <c r="E220" s="234"/>
      <c r="F220" s="235"/>
      <c r="G220" s="279" t="s">
        <v>713</v>
      </c>
      <c r="H220" s="279"/>
      <c r="I220" s="279"/>
      <c r="J220" s="279"/>
      <c r="K220" s="239" t="s">
        <v>884</v>
      </c>
      <c r="L220" s="240"/>
      <c r="M220" s="240"/>
      <c r="N220" s="240"/>
      <c r="O220" s="240"/>
      <c r="P220" s="240"/>
      <c r="Q220" s="240"/>
      <c r="R220" s="240"/>
      <c r="S220" s="240"/>
      <c r="T220" s="241"/>
    </row>
    <row r="221" spans="2:20" s="3" customFormat="1" ht="129.6" customHeight="1" x14ac:dyDescent="0.2">
      <c r="B221" s="154"/>
      <c r="C221" s="234" t="s">
        <v>885</v>
      </c>
      <c r="D221" s="235"/>
      <c r="E221" s="234"/>
      <c r="F221" s="235"/>
      <c r="G221" s="279" t="s">
        <v>945</v>
      </c>
      <c r="H221" s="279"/>
      <c r="I221" s="279"/>
      <c r="J221" s="279"/>
      <c r="K221" s="239" t="s">
        <v>946</v>
      </c>
      <c r="L221" s="240"/>
      <c r="M221" s="240"/>
      <c r="N221" s="240"/>
      <c r="O221" s="240"/>
      <c r="P221" s="240"/>
      <c r="Q221" s="240"/>
      <c r="R221" s="240"/>
      <c r="S221" s="240"/>
      <c r="T221" s="241"/>
    </row>
    <row r="222" spans="2:20" s="3" customFormat="1" ht="34.15" customHeight="1" x14ac:dyDescent="0.2">
      <c r="B222" s="189"/>
      <c r="C222" s="234" t="s">
        <v>725</v>
      </c>
      <c r="D222" s="235"/>
      <c r="E222" s="234"/>
      <c r="F222" s="235"/>
      <c r="G222" s="279" t="s">
        <v>841</v>
      </c>
      <c r="H222" s="279"/>
      <c r="I222" s="279"/>
      <c r="J222" s="279"/>
      <c r="K222" s="239" t="s">
        <v>770</v>
      </c>
      <c r="L222" s="240"/>
      <c r="M222" s="240"/>
      <c r="N222" s="240"/>
      <c r="O222" s="240"/>
      <c r="P222" s="240"/>
      <c r="Q222" s="240"/>
      <c r="R222" s="240"/>
      <c r="S222" s="240"/>
      <c r="T222" s="241"/>
    </row>
    <row r="223" spans="2:20" s="3" customFormat="1" ht="31.9" customHeight="1" x14ac:dyDescent="0.2">
      <c r="B223" s="189"/>
      <c r="C223" s="234" t="s">
        <v>771</v>
      </c>
      <c r="D223" s="235"/>
      <c r="E223" s="234"/>
      <c r="F223" s="235"/>
      <c r="G223" s="279" t="s">
        <v>769</v>
      </c>
      <c r="H223" s="279"/>
      <c r="I223" s="279"/>
      <c r="J223" s="279"/>
      <c r="K223" s="239" t="s">
        <v>772</v>
      </c>
      <c r="L223" s="240"/>
      <c r="M223" s="240"/>
      <c r="N223" s="240"/>
      <c r="O223" s="240"/>
      <c r="P223" s="240"/>
      <c r="Q223" s="240"/>
      <c r="R223" s="240"/>
      <c r="S223" s="240"/>
      <c r="T223" s="241"/>
    </row>
    <row r="224" spans="2:20" s="3" customFormat="1" ht="51" customHeight="1" x14ac:dyDescent="0.2">
      <c r="B224" s="191"/>
      <c r="C224" s="234" t="s">
        <v>659</v>
      </c>
      <c r="D224" s="235"/>
      <c r="E224" s="234" t="s">
        <v>726</v>
      </c>
      <c r="F224" s="235"/>
      <c r="G224" s="279" t="s">
        <v>773</v>
      </c>
      <c r="H224" s="279"/>
      <c r="I224" s="279"/>
      <c r="J224" s="279"/>
      <c r="K224" s="239" t="s">
        <v>947</v>
      </c>
      <c r="L224" s="240"/>
      <c r="M224" s="240"/>
      <c r="N224" s="240"/>
      <c r="O224" s="240"/>
      <c r="P224" s="240"/>
      <c r="Q224" s="240"/>
      <c r="R224" s="240"/>
      <c r="S224" s="240"/>
      <c r="T224" s="241"/>
    </row>
    <row r="225" spans="2:22" s="3" customFormat="1" ht="94.15" customHeight="1" x14ac:dyDescent="0.2">
      <c r="B225" s="191"/>
      <c r="C225" s="234" t="s">
        <v>842</v>
      </c>
      <c r="D225" s="235"/>
      <c r="E225" s="234"/>
      <c r="F225" s="235"/>
      <c r="G225" s="236" t="s">
        <v>843</v>
      </c>
      <c r="H225" s="237"/>
      <c r="I225" s="237"/>
      <c r="J225" s="238"/>
      <c r="K225" s="239" t="s">
        <v>948</v>
      </c>
      <c r="L225" s="240"/>
      <c r="M225" s="240"/>
      <c r="N225" s="240"/>
      <c r="O225" s="240"/>
      <c r="P225" s="240"/>
      <c r="Q225" s="240"/>
      <c r="R225" s="240"/>
      <c r="S225" s="240"/>
      <c r="T225" s="241"/>
    </row>
    <row r="226" spans="2:22" s="3" customFormat="1" ht="55.15" customHeight="1" x14ac:dyDescent="0.2">
      <c r="B226" s="200"/>
      <c r="C226" s="234" t="s">
        <v>623</v>
      </c>
      <c r="D226" s="235"/>
      <c r="E226" s="234"/>
      <c r="F226" s="235"/>
      <c r="G226" s="236" t="s">
        <v>705</v>
      </c>
      <c r="H226" s="237"/>
      <c r="I226" s="237"/>
      <c r="J226" s="238"/>
      <c r="K226" s="242" t="s">
        <v>949</v>
      </c>
      <c r="L226" s="242"/>
      <c r="M226" s="242"/>
      <c r="N226" s="242"/>
      <c r="O226" s="242"/>
      <c r="P226" s="242"/>
      <c r="Q226" s="242"/>
      <c r="R226" s="242"/>
      <c r="S226" s="242"/>
      <c r="T226" s="243"/>
    </row>
    <row r="227" spans="2:22" s="3" customFormat="1" ht="39" customHeight="1" x14ac:dyDescent="0.2">
      <c r="B227" s="200"/>
      <c r="C227" s="234" t="s">
        <v>678</v>
      </c>
      <c r="D227" s="235"/>
      <c r="E227" s="234"/>
      <c r="F227" s="235"/>
      <c r="G227" s="236" t="s">
        <v>950</v>
      </c>
      <c r="H227" s="237"/>
      <c r="I227" s="237"/>
      <c r="J227" s="238"/>
      <c r="K227" s="239" t="s">
        <v>951</v>
      </c>
      <c r="L227" s="240"/>
      <c r="M227" s="240"/>
      <c r="N227" s="240"/>
      <c r="O227" s="240"/>
      <c r="P227" s="240"/>
      <c r="Q227" s="240"/>
      <c r="R227" s="240"/>
      <c r="S227" s="240"/>
      <c r="T227" s="241"/>
    </row>
    <row r="228" spans="2:22" s="3" customFormat="1" ht="53.45" customHeight="1" x14ac:dyDescent="0.2">
      <c r="B228" s="200"/>
      <c r="C228" s="234" t="s">
        <v>952</v>
      </c>
      <c r="D228" s="235"/>
      <c r="E228" s="234"/>
      <c r="F228" s="235"/>
      <c r="G228" s="236" t="s">
        <v>953</v>
      </c>
      <c r="H228" s="237"/>
      <c r="I228" s="237"/>
      <c r="J228" s="238"/>
      <c r="K228" s="242" t="s">
        <v>954</v>
      </c>
      <c r="L228" s="242"/>
      <c r="M228" s="242"/>
      <c r="N228" s="242"/>
      <c r="O228" s="242"/>
      <c r="P228" s="242"/>
      <c r="Q228" s="242"/>
      <c r="R228" s="242"/>
      <c r="S228" s="242"/>
      <c r="T228" s="243"/>
    </row>
    <row r="229" spans="2:22" s="3" customFormat="1" ht="70.150000000000006" customHeight="1" x14ac:dyDescent="0.2">
      <c r="B229" s="191"/>
      <c r="C229" s="234" t="s">
        <v>844</v>
      </c>
      <c r="D229" s="235"/>
      <c r="E229" s="234"/>
      <c r="F229" s="235"/>
      <c r="G229" s="236" t="s">
        <v>845</v>
      </c>
      <c r="H229" s="237"/>
      <c r="I229" s="237"/>
      <c r="J229" s="238"/>
      <c r="K229" s="239" t="s">
        <v>955</v>
      </c>
      <c r="L229" s="240"/>
      <c r="M229" s="240"/>
      <c r="N229" s="240"/>
      <c r="O229" s="240"/>
      <c r="P229" s="240"/>
      <c r="Q229" s="240"/>
      <c r="R229" s="240"/>
      <c r="S229" s="240"/>
      <c r="T229" s="241"/>
    </row>
    <row r="230" spans="2:22" s="3" customFormat="1" ht="70.150000000000006" customHeight="1" x14ac:dyDescent="0.2">
      <c r="B230" s="191"/>
      <c r="C230" s="234" t="s">
        <v>829</v>
      </c>
      <c r="D230" s="235"/>
      <c r="E230" s="234" t="s">
        <v>830</v>
      </c>
      <c r="F230" s="235"/>
      <c r="G230" s="236" t="s">
        <v>846</v>
      </c>
      <c r="H230" s="237"/>
      <c r="I230" s="237"/>
      <c r="J230" s="238"/>
      <c r="K230" s="239" t="s">
        <v>956</v>
      </c>
      <c r="L230" s="240"/>
      <c r="M230" s="240"/>
      <c r="N230" s="240"/>
      <c r="O230" s="240"/>
      <c r="P230" s="240"/>
      <c r="Q230" s="240"/>
      <c r="R230" s="240"/>
      <c r="S230" s="240"/>
      <c r="T230" s="241"/>
    </row>
    <row r="231" spans="2:22" s="3" customFormat="1" ht="51.6" customHeight="1" x14ac:dyDescent="0.2">
      <c r="B231" s="154"/>
      <c r="C231" s="234" t="s">
        <v>774</v>
      </c>
      <c r="D231" s="235"/>
      <c r="E231" s="234"/>
      <c r="F231" s="235"/>
      <c r="G231" s="236" t="s">
        <v>775</v>
      </c>
      <c r="H231" s="237"/>
      <c r="I231" s="237"/>
      <c r="J231" s="238"/>
      <c r="K231" s="239" t="s">
        <v>957</v>
      </c>
      <c r="L231" s="240"/>
      <c r="M231" s="240"/>
      <c r="N231" s="240"/>
      <c r="O231" s="240"/>
      <c r="P231" s="240"/>
      <c r="Q231" s="240"/>
      <c r="R231" s="240"/>
      <c r="S231" s="240"/>
      <c r="T231" s="241"/>
    </row>
    <row r="232" spans="2:22" s="3" customFormat="1" ht="42" customHeight="1" x14ac:dyDescent="0.2">
      <c r="B232" s="175"/>
      <c r="C232" s="234"/>
      <c r="D232" s="235"/>
      <c r="E232" s="234"/>
      <c r="F232" s="235"/>
      <c r="G232" s="245" t="s">
        <v>602</v>
      </c>
      <c r="H232" s="248"/>
      <c r="I232" s="248"/>
      <c r="J232" s="246"/>
      <c r="K232" s="239" t="s">
        <v>603</v>
      </c>
      <c r="L232" s="240"/>
      <c r="M232" s="240"/>
      <c r="N232" s="240"/>
      <c r="O232" s="240"/>
      <c r="P232" s="240"/>
      <c r="Q232" s="240"/>
      <c r="R232" s="240"/>
      <c r="S232" s="240"/>
      <c r="T232" s="241"/>
    </row>
    <row r="233" spans="2:22" s="22" customFormat="1" x14ac:dyDescent="0.2">
      <c r="B233" s="283"/>
      <c r="C233" s="284"/>
      <c r="D233" s="284"/>
      <c r="E233" s="284"/>
      <c r="F233" s="284"/>
      <c r="G233" s="284"/>
      <c r="H233" s="284"/>
      <c r="I233" s="284"/>
      <c r="J233" s="284"/>
      <c r="K233" s="284"/>
      <c r="L233" s="284"/>
      <c r="M233" s="284"/>
      <c r="N233" s="284"/>
      <c r="O233" s="284"/>
      <c r="P233" s="284"/>
      <c r="Q233" s="284"/>
      <c r="R233" s="284"/>
      <c r="S233" s="284"/>
      <c r="T233" s="285"/>
    </row>
    <row r="234" spans="2:22" s="22" customFormat="1" ht="30.4" customHeight="1" x14ac:dyDescent="0.2">
      <c r="B234" s="280" t="s">
        <v>88</v>
      </c>
      <c r="C234" s="293" t="s">
        <v>500</v>
      </c>
      <c r="D234" s="294"/>
      <c r="E234" s="294"/>
      <c r="F234" s="294"/>
      <c r="G234" s="294"/>
      <c r="H234" s="294"/>
      <c r="I234" s="294"/>
      <c r="J234" s="294"/>
      <c r="K234" s="294"/>
      <c r="L234" s="294"/>
      <c r="M234" s="294"/>
      <c r="N234" s="294"/>
      <c r="O234" s="294"/>
      <c r="P234" s="294"/>
      <c r="Q234" s="294"/>
      <c r="R234" s="294"/>
      <c r="S234" s="294"/>
      <c r="T234" s="295"/>
    </row>
    <row r="235" spans="2:22" s="3" customFormat="1" ht="14.1" customHeight="1" x14ac:dyDescent="0.2">
      <c r="B235" s="281"/>
      <c r="C235" s="271" t="s">
        <v>116</v>
      </c>
      <c r="D235" s="272"/>
      <c r="E235" s="272"/>
      <c r="F235" s="272"/>
      <c r="G235" s="272"/>
      <c r="H235" s="272"/>
      <c r="I235" s="272"/>
      <c r="J235" s="272"/>
      <c r="K235" s="272"/>
      <c r="L235" s="273"/>
      <c r="M235" s="330"/>
      <c r="N235" s="331"/>
      <c r="O235" s="331"/>
      <c r="P235" s="331"/>
      <c r="Q235" s="331"/>
      <c r="R235" s="331"/>
      <c r="S235" s="331"/>
      <c r="T235" s="332"/>
    </row>
    <row r="236" spans="2:22" s="3" customFormat="1" ht="15" customHeight="1" x14ac:dyDescent="0.2">
      <c r="B236" s="281"/>
      <c r="C236" s="244" t="s">
        <v>74</v>
      </c>
      <c r="D236" s="244"/>
      <c r="E236" s="244"/>
      <c r="F236" s="244" t="s">
        <v>442</v>
      </c>
      <c r="G236" s="244"/>
      <c r="H236" s="244" t="s">
        <v>64</v>
      </c>
      <c r="I236" s="244"/>
      <c r="J236" s="244" t="s">
        <v>75</v>
      </c>
      <c r="K236" s="244"/>
      <c r="L236" s="244"/>
      <c r="M236" s="333"/>
      <c r="N236" s="334"/>
      <c r="O236" s="334"/>
      <c r="P236" s="334"/>
      <c r="Q236" s="334"/>
      <c r="R236" s="334"/>
      <c r="S236" s="334"/>
      <c r="T236" s="335"/>
    </row>
    <row r="237" spans="2:22" s="3" customFormat="1" ht="21.75" customHeight="1" x14ac:dyDescent="0.2">
      <c r="B237" s="281"/>
      <c r="C237" s="398" t="s">
        <v>76</v>
      </c>
      <c r="D237" s="399"/>
      <c r="E237" s="400"/>
      <c r="F237" s="599">
        <v>1</v>
      </c>
      <c r="G237" s="600"/>
      <c r="H237" s="599">
        <v>1</v>
      </c>
      <c r="I237" s="600"/>
      <c r="J237" s="599">
        <f>F237-H237</f>
        <v>0</v>
      </c>
      <c r="K237" s="637"/>
      <c r="L237" s="600"/>
      <c r="M237" s="333"/>
      <c r="N237" s="334"/>
      <c r="O237" s="334"/>
      <c r="P237" s="334"/>
      <c r="Q237" s="334"/>
      <c r="R237" s="334"/>
      <c r="S237" s="334"/>
      <c r="T237" s="335"/>
      <c r="V237" s="103"/>
    </row>
    <row r="238" spans="2:22" s="3" customFormat="1" ht="22.5" customHeight="1" x14ac:dyDescent="0.2">
      <c r="B238" s="281"/>
      <c r="C238" s="91"/>
      <c r="D238" s="91"/>
      <c r="E238" s="91"/>
      <c r="F238" s="90"/>
      <c r="G238" s="90"/>
      <c r="H238" s="90"/>
      <c r="I238" s="90"/>
      <c r="J238" s="90"/>
      <c r="K238" s="90"/>
      <c r="L238" s="90"/>
      <c r="M238" s="333"/>
      <c r="N238" s="334"/>
      <c r="O238" s="334"/>
      <c r="P238" s="334"/>
      <c r="Q238" s="334"/>
      <c r="R238" s="334"/>
      <c r="S238" s="334"/>
      <c r="T238" s="335"/>
    </row>
    <row r="239" spans="2:22" s="3" customFormat="1" ht="37.9" customHeight="1" x14ac:dyDescent="0.2">
      <c r="B239" s="281"/>
      <c r="C239" s="267" t="s">
        <v>77</v>
      </c>
      <c r="D239" s="268"/>
      <c r="E239" s="267" t="s">
        <v>66</v>
      </c>
      <c r="F239" s="268"/>
      <c r="G239" s="93" t="s">
        <v>78</v>
      </c>
      <c r="H239" s="609" t="s">
        <v>79</v>
      </c>
      <c r="I239" s="610"/>
      <c r="J239" s="93" t="s">
        <v>80</v>
      </c>
      <c r="K239" s="609" t="s">
        <v>81</v>
      </c>
      <c r="L239" s="610"/>
      <c r="M239" s="333"/>
      <c r="N239" s="334"/>
      <c r="O239" s="334"/>
      <c r="P239" s="334"/>
      <c r="Q239" s="334"/>
      <c r="R239" s="334"/>
      <c r="S239" s="334"/>
      <c r="T239" s="335"/>
    </row>
    <row r="240" spans="2:22" s="3" customFormat="1" ht="22.5" customHeight="1" x14ac:dyDescent="0.2">
      <c r="B240" s="281"/>
      <c r="C240" s="269">
        <v>42689</v>
      </c>
      <c r="D240" s="270"/>
      <c r="E240" s="269">
        <v>42840</v>
      </c>
      <c r="F240" s="270"/>
      <c r="G240" s="17">
        <f>+K146</f>
        <v>151</v>
      </c>
      <c r="H240" s="635">
        <f>100/G240</f>
        <v>0.66225165562913912</v>
      </c>
      <c r="I240" s="636"/>
      <c r="J240" s="17">
        <v>20</v>
      </c>
      <c r="K240" s="262">
        <v>100</v>
      </c>
      <c r="L240" s="264"/>
      <c r="M240" s="333"/>
      <c r="N240" s="334"/>
      <c r="O240" s="334"/>
      <c r="P240" s="334"/>
      <c r="Q240" s="334"/>
      <c r="R240" s="334"/>
      <c r="S240" s="334"/>
      <c r="T240" s="335"/>
    </row>
    <row r="241" spans="2:22" s="3" customFormat="1" ht="15.75" customHeight="1" x14ac:dyDescent="0.2">
      <c r="B241" s="281"/>
      <c r="C241" s="91"/>
      <c r="D241" s="92"/>
      <c r="E241" s="89"/>
      <c r="F241" s="17"/>
      <c r="G241" s="20"/>
      <c r="H241" s="20"/>
      <c r="I241" s="17"/>
      <c r="J241" s="19"/>
      <c r="K241" s="19"/>
      <c r="L241" s="90"/>
      <c r="M241" s="333"/>
      <c r="N241" s="334"/>
      <c r="O241" s="334"/>
      <c r="P241" s="334"/>
      <c r="Q241" s="334"/>
      <c r="R241" s="334"/>
      <c r="S241" s="334"/>
      <c r="T241" s="335"/>
    </row>
    <row r="242" spans="2:22" s="3" customFormat="1" ht="29.25" customHeight="1" x14ac:dyDescent="0.2">
      <c r="B242" s="281"/>
      <c r="C242" s="271" t="s">
        <v>82</v>
      </c>
      <c r="D242" s="272"/>
      <c r="E242" s="272"/>
      <c r="F242" s="272"/>
      <c r="G242" s="272"/>
      <c r="H242" s="272"/>
      <c r="I242" s="272"/>
      <c r="J242" s="272"/>
      <c r="K242" s="272"/>
      <c r="L242" s="273"/>
      <c r="M242" s="333"/>
      <c r="N242" s="334"/>
      <c r="O242" s="334"/>
      <c r="P242" s="334"/>
      <c r="Q242" s="334"/>
      <c r="R242" s="334"/>
      <c r="S242" s="334"/>
      <c r="T242" s="335"/>
      <c r="V242" s="23"/>
    </row>
    <row r="243" spans="2:22" s="3" customFormat="1" ht="40.5" customHeight="1" x14ac:dyDescent="0.2">
      <c r="B243" s="281"/>
      <c r="C243" s="608" t="s">
        <v>89</v>
      </c>
      <c r="D243" s="608"/>
      <c r="E243" s="608"/>
      <c r="F243" s="101">
        <v>25</v>
      </c>
      <c r="G243" s="242" t="s">
        <v>90</v>
      </c>
      <c r="H243" s="242"/>
      <c r="I243" s="21">
        <v>15</v>
      </c>
      <c r="J243" s="242" t="s">
        <v>91</v>
      </c>
      <c r="K243" s="242"/>
      <c r="L243" s="89">
        <v>10</v>
      </c>
      <c r="M243" s="336"/>
      <c r="N243" s="337"/>
      <c r="O243" s="337"/>
      <c r="P243" s="337"/>
      <c r="Q243" s="337"/>
      <c r="R243" s="337"/>
      <c r="S243" s="337"/>
      <c r="T243" s="338"/>
    </row>
    <row r="244" spans="2:22" s="3" customFormat="1" ht="27" customHeight="1" x14ac:dyDescent="0.2">
      <c r="B244" s="281"/>
      <c r="C244" s="638" t="s">
        <v>92</v>
      </c>
      <c r="D244" s="639"/>
      <c r="E244" s="639"/>
      <c r="F244" s="639"/>
      <c r="G244" s="639"/>
      <c r="H244" s="639"/>
      <c r="I244" s="639"/>
      <c r="J244" s="639"/>
      <c r="K244" s="639"/>
      <c r="L244" s="639"/>
      <c r="M244" s="639"/>
      <c r="N244" s="639"/>
      <c r="O244" s="639"/>
      <c r="P244" s="639"/>
      <c r="Q244" s="639"/>
      <c r="R244" s="639"/>
      <c r="S244" s="639"/>
      <c r="T244" s="640"/>
    </row>
    <row r="245" spans="2:22" s="3" customFormat="1" ht="22.5" customHeight="1" x14ac:dyDescent="0.2">
      <c r="B245" s="281"/>
      <c r="C245" s="632" t="s">
        <v>83</v>
      </c>
      <c r="D245" s="633"/>
      <c r="E245" s="633"/>
      <c r="F245" s="634"/>
      <c r="G245" s="628" t="s">
        <v>93</v>
      </c>
      <c r="H245" s="628"/>
      <c r="I245" s="628"/>
      <c r="J245" s="244" t="s">
        <v>94</v>
      </c>
      <c r="K245" s="244"/>
      <c r="L245" s="244"/>
      <c r="M245" s="330" t="s">
        <v>84</v>
      </c>
      <c r="N245" s="331"/>
      <c r="O245" s="331"/>
      <c r="P245" s="331"/>
      <c r="Q245" s="331"/>
      <c r="R245" s="331"/>
      <c r="S245" s="331"/>
      <c r="T245" s="332"/>
    </row>
    <row r="246" spans="2:22" s="3" customFormat="1" ht="32.25" customHeight="1" x14ac:dyDescent="0.2">
      <c r="B246" s="281"/>
      <c r="C246" s="628" t="s">
        <v>85</v>
      </c>
      <c r="D246" s="628"/>
      <c r="E246" s="632" t="s">
        <v>443</v>
      </c>
      <c r="F246" s="634"/>
      <c r="G246" s="628"/>
      <c r="H246" s="628"/>
      <c r="I246" s="628"/>
      <c r="J246" s="244"/>
      <c r="K246" s="244"/>
      <c r="L246" s="244"/>
      <c r="M246" s="336"/>
      <c r="N246" s="337"/>
      <c r="O246" s="337"/>
      <c r="P246" s="337"/>
      <c r="Q246" s="337"/>
      <c r="R246" s="337"/>
      <c r="S246" s="337"/>
      <c r="T246" s="338"/>
    </row>
    <row r="247" spans="2:22" s="3" customFormat="1" ht="31.5" customHeight="1" x14ac:dyDescent="0.2">
      <c r="B247" s="281"/>
      <c r="C247" s="631" t="s">
        <v>501</v>
      </c>
      <c r="D247" s="631"/>
      <c r="E247" s="631" t="s">
        <v>502</v>
      </c>
      <c r="F247" s="631"/>
      <c r="G247" s="275" t="s">
        <v>503</v>
      </c>
      <c r="H247" s="275"/>
      <c r="I247" s="275"/>
      <c r="J247" s="629">
        <v>1</v>
      </c>
      <c r="K247" s="629"/>
      <c r="L247" s="629"/>
      <c r="M247" s="641" t="s">
        <v>505</v>
      </c>
      <c r="N247" s="641"/>
      <c r="O247" s="641"/>
      <c r="P247" s="641"/>
      <c r="Q247" s="641"/>
      <c r="R247" s="641"/>
      <c r="S247" s="641"/>
      <c r="T247" s="641"/>
    </row>
    <row r="248" spans="2:22" s="3" customFormat="1" ht="15" customHeight="1" x14ac:dyDescent="0.2">
      <c r="B248" s="267"/>
      <c r="C248" s="282"/>
      <c r="D248" s="282"/>
      <c r="E248" s="282"/>
      <c r="F248" s="282"/>
      <c r="G248" s="282"/>
      <c r="H248" s="282"/>
      <c r="I248" s="282"/>
      <c r="J248" s="282"/>
      <c r="K248" s="282"/>
      <c r="L248" s="282"/>
      <c r="M248" s="282"/>
      <c r="N248" s="282"/>
      <c r="O248" s="282"/>
      <c r="P248" s="282"/>
      <c r="Q248" s="282"/>
      <c r="R248" s="282"/>
      <c r="S248" s="282"/>
      <c r="T248" s="268"/>
    </row>
    <row r="249" spans="2:22" s="3" customFormat="1" ht="27.4" customHeight="1" x14ac:dyDescent="0.2">
      <c r="B249" s="293" t="s">
        <v>71</v>
      </c>
      <c r="C249" s="294"/>
      <c r="D249" s="294"/>
      <c r="E249" s="294"/>
      <c r="F249" s="294"/>
      <c r="G249" s="294"/>
      <c r="H249" s="294"/>
      <c r="I249" s="294"/>
      <c r="J249" s="294"/>
      <c r="K249" s="294"/>
      <c r="L249" s="294"/>
      <c r="M249" s="294"/>
      <c r="N249" s="294"/>
      <c r="O249" s="294"/>
      <c r="P249" s="294"/>
      <c r="Q249" s="294"/>
      <c r="R249" s="294"/>
      <c r="S249" s="294"/>
      <c r="T249" s="295"/>
    </row>
    <row r="250" spans="2:22" s="3" customFormat="1" ht="22.5" customHeight="1" x14ac:dyDescent="0.2">
      <c r="B250" s="271" t="s">
        <v>116</v>
      </c>
      <c r="C250" s="272"/>
      <c r="D250" s="272"/>
      <c r="E250" s="272"/>
      <c r="F250" s="272"/>
      <c r="G250" s="272"/>
      <c r="H250" s="272"/>
      <c r="I250" s="272"/>
      <c r="J250" s="272"/>
      <c r="K250" s="273"/>
      <c r="L250" s="267"/>
      <c r="M250" s="282"/>
      <c r="N250" s="282"/>
      <c r="O250" s="282"/>
      <c r="P250" s="282"/>
      <c r="Q250" s="282"/>
      <c r="R250" s="282"/>
      <c r="S250" s="282"/>
      <c r="T250" s="268"/>
    </row>
    <row r="251" spans="2:22" s="3" customFormat="1" ht="22.5" customHeight="1" x14ac:dyDescent="0.2">
      <c r="B251" s="244" t="s">
        <v>74</v>
      </c>
      <c r="C251" s="244"/>
      <c r="D251" s="244"/>
      <c r="E251" s="267" t="s">
        <v>442</v>
      </c>
      <c r="F251" s="268"/>
      <c r="G251" s="244" t="s">
        <v>64</v>
      </c>
      <c r="H251" s="244"/>
      <c r="I251" s="244" t="s">
        <v>87</v>
      </c>
      <c r="J251" s="244"/>
      <c r="K251" s="244"/>
      <c r="L251" s="250"/>
      <c r="M251" s="251"/>
      <c r="N251" s="251"/>
      <c r="O251" s="251"/>
      <c r="P251" s="251"/>
      <c r="Q251" s="251"/>
      <c r="R251" s="251"/>
      <c r="S251" s="251"/>
      <c r="T251" s="252"/>
    </row>
    <row r="252" spans="2:22" s="3" customFormat="1" ht="22.5" customHeight="1" x14ac:dyDescent="0.2">
      <c r="B252" s="242" t="s">
        <v>76</v>
      </c>
      <c r="C252" s="242"/>
      <c r="D252" s="242"/>
      <c r="E252" s="344">
        <f>+G255/100</f>
        <v>0.68010000000000004</v>
      </c>
      <c r="F252" s="346"/>
      <c r="G252" s="265">
        <v>0.77790000000000004</v>
      </c>
      <c r="H252" s="265"/>
      <c r="I252" s="266">
        <f>+E252-G252</f>
        <v>-9.7799999999999998E-2</v>
      </c>
      <c r="J252" s="266"/>
      <c r="K252" s="266"/>
      <c r="L252" s="253"/>
      <c r="M252" s="254"/>
      <c r="N252" s="254"/>
      <c r="O252" s="254"/>
      <c r="P252" s="254"/>
      <c r="Q252" s="254"/>
      <c r="R252" s="254"/>
      <c r="S252" s="254"/>
      <c r="T252" s="255"/>
    </row>
    <row r="253" spans="2:22" s="3" customFormat="1" ht="22.5" customHeight="1" x14ac:dyDescent="0.2">
      <c r="B253" s="296"/>
      <c r="C253" s="297"/>
      <c r="D253" s="297"/>
      <c r="E253" s="297"/>
      <c r="F253" s="297"/>
      <c r="G253" s="297"/>
      <c r="H253" s="297"/>
      <c r="I253" s="297"/>
      <c r="J253" s="297"/>
      <c r="K253" s="298"/>
      <c r="L253" s="253"/>
      <c r="M253" s="254"/>
      <c r="N253" s="254"/>
      <c r="O253" s="254"/>
      <c r="P253" s="254"/>
      <c r="Q253" s="254"/>
      <c r="R253" s="254"/>
      <c r="S253" s="254"/>
      <c r="T253" s="255"/>
    </row>
    <row r="254" spans="2:22" s="3" customFormat="1" ht="34.9" customHeight="1" x14ac:dyDescent="0.2">
      <c r="B254" s="244" t="s">
        <v>77</v>
      </c>
      <c r="C254" s="244"/>
      <c r="D254" s="244" t="s">
        <v>66</v>
      </c>
      <c r="E254" s="244"/>
      <c r="F254" s="93" t="s">
        <v>78</v>
      </c>
      <c r="G254" s="609" t="s">
        <v>81</v>
      </c>
      <c r="H254" s="618"/>
      <c r="I254" s="618"/>
      <c r="J254" s="618"/>
      <c r="K254" s="610"/>
      <c r="L254" s="253"/>
      <c r="M254" s="254"/>
      <c r="N254" s="254"/>
      <c r="O254" s="254"/>
      <c r="P254" s="254"/>
      <c r="Q254" s="254"/>
      <c r="R254" s="254"/>
      <c r="S254" s="254"/>
      <c r="T254" s="255"/>
    </row>
    <row r="255" spans="2:22" s="3" customFormat="1" ht="30" customHeight="1" x14ac:dyDescent="0.2">
      <c r="B255" s="343">
        <f>I147</f>
        <v>42684</v>
      </c>
      <c r="C255" s="275"/>
      <c r="D255" s="343">
        <f>J147</f>
        <v>44923</v>
      </c>
      <c r="E255" s="275"/>
      <c r="F255" s="17">
        <f>K147</f>
        <v>2239</v>
      </c>
      <c r="G255" s="262">
        <v>68.010000000000005</v>
      </c>
      <c r="H255" s="263"/>
      <c r="I255" s="263"/>
      <c r="J255" s="263"/>
      <c r="K255" s="264"/>
      <c r="L255" s="253"/>
      <c r="M255" s="254"/>
      <c r="N255" s="254"/>
      <c r="O255" s="254"/>
      <c r="P255" s="254"/>
      <c r="Q255" s="254"/>
      <c r="R255" s="254"/>
      <c r="S255" s="254"/>
      <c r="T255" s="255"/>
    </row>
    <row r="256" spans="2:22" s="3" customFormat="1" ht="25.5" customHeight="1" x14ac:dyDescent="0.2">
      <c r="B256" s="296"/>
      <c r="C256" s="297"/>
      <c r="D256" s="297"/>
      <c r="E256" s="297"/>
      <c r="F256" s="297"/>
      <c r="G256" s="297"/>
      <c r="H256" s="297"/>
      <c r="I256" s="297"/>
      <c r="J256" s="297"/>
      <c r="K256" s="298"/>
      <c r="L256" s="253"/>
      <c r="M256" s="254"/>
      <c r="N256" s="254"/>
      <c r="O256" s="254"/>
      <c r="P256" s="254"/>
      <c r="Q256" s="254"/>
      <c r="R256" s="254"/>
      <c r="S256" s="254"/>
      <c r="T256" s="255"/>
    </row>
    <row r="257" spans="2:39" s="3" customFormat="1" ht="24" customHeight="1" x14ac:dyDescent="0.2">
      <c r="B257" s="271" t="s">
        <v>82</v>
      </c>
      <c r="C257" s="272"/>
      <c r="D257" s="272"/>
      <c r="E257" s="272"/>
      <c r="F257" s="272"/>
      <c r="G257" s="272"/>
      <c r="H257" s="272"/>
      <c r="I257" s="272"/>
      <c r="J257" s="272"/>
      <c r="K257" s="273"/>
      <c r="L257" s="256"/>
      <c r="M257" s="257"/>
      <c r="N257" s="257"/>
      <c r="O257" s="257"/>
      <c r="P257" s="257"/>
      <c r="Q257" s="257"/>
      <c r="R257" s="257"/>
      <c r="S257" s="257"/>
      <c r="T257" s="258"/>
    </row>
    <row r="258" spans="2:39" s="3" customFormat="1" ht="37.5" customHeight="1" x14ac:dyDescent="0.2">
      <c r="B258" s="555" t="s">
        <v>95</v>
      </c>
      <c r="C258" s="556"/>
      <c r="D258" s="556"/>
      <c r="E258" s="556"/>
      <c r="F258" s="557"/>
      <c r="G258" s="630" t="s">
        <v>96</v>
      </c>
      <c r="H258" s="630"/>
      <c r="I258" s="558" t="s">
        <v>97</v>
      </c>
      <c r="J258" s="558"/>
      <c r="K258" s="94" t="s">
        <v>372</v>
      </c>
      <c r="L258" s="555" t="s">
        <v>98</v>
      </c>
      <c r="M258" s="556"/>
      <c r="N258" s="556"/>
      <c r="O258" s="556"/>
      <c r="P258" s="556"/>
      <c r="Q258" s="556"/>
      <c r="R258" s="556"/>
      <c r="S258" s="556"/>
      <c r="T258" s="557"/>
    </row>
    <row r="259" spans="2:39" s="3" customFormat="1" ht="33" customHeight="1" x14ac:dyDescent="0.25">
      <c r="B259" s="622" t="s">
        <v>99</v>
      </c>
      <c r="C259" s="623"/>
      <c r="D259" s="623"/>
      <c r="E259" s="623"/>
      <c r="F259" s="624"/>
      <c r="G259" s="244" t="s">
        <v>100</v>
      </c>
      <c r="H259" s="244"/>
      <c r="I259" s="613" t="s">
        <v>100</v>
      </c>
      <c r="J259" s="613"/>
      <c r="K259" s="24"/>
      <c r="L259" s="625"/>
      <c r="M259" s="626"/>
      <c r="N259" s="626"/>
      <c r="O259" s="626"/>
      <c r="P259" s="626"/>
      <c r="Q259" s="626"/>
      <c r="R259" s="626"/>
      <c r="S259" s="626"/>
      <c r="T259" s="627"/>
    </row>
    <row r="260" spans="2:39" s="3" customFormat="1" ht="28.15" customHeight="1" x14ac:dyDescent="0.2">
      <c r="B260" s="342" t="s">
        <v>83</v>
      </c>
      <c r="C260" s="342"/>
      <c r="D260" s="342"/>
      <c r="E260" s="342"/>
      <c r="F260" s="342" t="s">
        <v>46</v>
      </c>
      <c r="G260" s="342"/>
      <c r="H260" s="342"/>
      <c r="I260" s="342"/>
      <c r="J260" s="347" t="s">
        <v>84</v>
      </c>
      <c r="K260" s="348"/>
      <c r="L260" s="348"/>
      <c r="M260" s="348"/>
      <c r="N260" s="348"/>
      <c r="O260" s="348"/>
      <c r="P260" s="348"/>
      <c r="Q260" s="348"/>
      <c r="R260" s="348"/>
      <c r="S260" s="348"/>
      <c r="T260" s="349"/>
    </row>
    <row r="261" spans="2:39" s="3" customFormat="1" ht="28.15" customHeight="1" x14ac:dyDescent="0.2">
      <c r="B261" s="342" t="s">
        <v>85</v>
      </c>
      <c r="C261" s="342"/>
      <c r="D261" s="342" t="s">
        <v>443</v>
      </c>
      <c r="E261" s="342"/>
      <c r="F261" s="342"/>
      <c r="G261" s="342"/>
      <c r="H261" s="342"/>
      <c r="I261" s="342"/>
      <c r="J261" s="350"/>
      <c r="K261" s="351"/>
      <c r="L261" s="351"/>
      <c r="M261" s="351"/>
      <c r="N261" s="351"/>
      <c r="O261" s="351"/>
      <c r="P261" s="351"/>
      <c r="Q261" s="351"/>
      <c r="R261" s="351"/>
      <c r="S261" s="351"/>
      <c r="T261" s="352"/>
    </row>
    <row r="262" spans="2:39" s="3" customFormat="1" ht="109.9" customHeight="1" x14ac:dyDescent="0.2">
      <c r="B262" s="245" t="s">
        <v>646</v>
      </c>
      <c r="C262" s="246"/>
      <c r="D262" s="245" t="s">
        <v>647</v>
      </c>
      <c r="E262" s="246"/>
      <c r="F262" s="245" t="s">
        <v>512</v>
      </c>
      <c r="G262" s="248"/>
      <c r="H262" s="248"/>
      <c r="I262" s="246"/>
      <c r="J262" s="239" t="s">
        <v>960</v>
      </c>
      <c r="K262" s="240"/>
      <c r="L262" s="240"/>
      <c r="M262" s="240"/>
      <c r="N262" s="240"/>
      <c r="O262" s="240"/>
      <c r="P262" s="240"/>
      <c r="Q262" s="240"/>
      <c r="R262" s="240"/>
      <c r="S262" s="240"/>
      <c r="T262" s="241"/>
    </row>
    <row r="263" spans="2:39" s="3" customFormat="1" ht="60.6" customHeight="1" x14ac:dyDescent="0.2">
      <c r="B263" s="245" t="s">
        <v>706</v>
      </c>
      <c r="C263" s="246"/>
      <c r="D263" s="245" t="s">
        <v>758</v>
      </c>
      <c r="E263" s="246"/>
      <c r="F263" s="236" t="s">
        <v>961</v>
      </c>
      <c r="G263" s="237"/>
      <c r="H263" s="237"/>
      <c r="I263" s="238"/>
      <c r="J263" s="239" t="s">
        <v>963</v>
      </c>
      <c r="K263" s="240"/>
      <c r="L263" s="240"/>
      <c r="M263" s="240"/>
      <c r="N263" s="240"/>
      <c r="O263" s="240"/>
      <c r="P263" s="240"/>
      <c r="Q263" s="240"/>
      <c r="R263" s="240"/>
      <c r="S263" s="240"/>
      <c r="T263" s="241"/>
    </row>
    <row r="264" spans="2:39" s="3" customFormat="1" ht="39" customHeight="1" x14ac:dyDescent="0.2">
      <c r="B264" s="245" t="s">
        <v>609</v>
      </c>
      <c r="C264" s="246"/>
      <c r="D264" s="245" t="s">
        <v>610</v>
      </c>
      <c r="E264" s="246"/>
      <c r="F264" s="245" t="s">
        <v>707</v>
      </c>
      <c r="G264" s="248"/>
      <c r="H264" s="248"/>
      <c r="I264" s="246"/>
      <c r="J264" s="239" t="s">
        <v>644</v>
      </c>
      <c r="K264" s="240"/>
      <c r="L264" s="240"/>
      <c r="M264" s="240"/>
      <c r="N264" s="240"/>
      <c r="O264" s="240"/>
      <c r="P264" s="240"/>
      <c r="Q264" s="240"/>
      <c r="R264" s="240"/>
      <c r="S264" s="240"/>
      <c r="T264" s="241"/>
    </row>
    <row r="265" spans="2:39" s="3" customFormat="1" ht="81" customHeight="1" x14ac:dyDescent="0.2">
      <c r="B265" s="245" t="s">
        <v>727</v>
      </c>
      <c r="C265" s="246"/>
      <c r="D265" s="245"/>
      <c r="E265" s="246"/>
      <c r="F265" s="245" t="s">
        <v>611</v>
      </c>
      <c r="G265" s="248"/>
      <c r="H265" s="248"/>
      <c r="I265" s="246"/>
      <c r="J265" s="239" t="s">
        <v>962</v>
      </c>
      <c r="K265" s="240"/>
      <c r="L265" s="240"/>
      <c r="M265" s="240"/>
      <c r="N265" s="240"/>
      <c r="O265" s="240"/>
      <c r="P265" s="240"/>
      <c r="Q265" s="240"/>
      <c r="R265" s="240"/>
      <c r="S265" s="240"/>
      <c r="T265" s="241"/>
    </row>
    <row r="266" spans="2:39" s="3" customFormat="1" ht="15" customHeight="1" x14ac:dyDescent="0.2">
      <c r="B266" s="267"/>
      <c r="C266" s="282"/>
      <c r="D266" s="282"/>
      <c r="E266" s="282"/>
      <c r="F266" s="282"/>
      <c r="G266" s="282"/>
      <c r="H266" s="282"/>
      <c r="I266" s="282"/>
      <c r="J266" s="282"/>
      <c r="K266" s="282"/>
      <c r="L266" s="282"/>
      <c r="M266" s="282"/>
      <c r="N266" s="282"/>
      <c r="O266" s="282"/>
      <c r="P266" s="282"/>
      <c r="Q266" s="282"/>
      <c r="R266" s="282"/>
      <c r="S266" s="282"/>
      <c r="T266" s="268"/>
    </row>
    <row r="267" spans="2:39" s="3" customFormat="1" ht="22.5" customHeight="1" x14ac:dyDescent="0.2">
      <c r="B267" s="605" t="s">
        <v>101</v>
      </c>
      <c r="C267" s="606"/>
      <c r="D267" s="606"/>
      <c r="E267" s="606"/>
      <c r="F267" s="606"/>
      <c r="G267" s="606"/>
      <c r="H267" s="606"/>
      <c r="I267" s="606"/>
      <c r="J267" s="606"/>
      <c r="K267" s="606"/>
      <c r="L267" s="606"/>
      <c r="M267" s="606"/>
      <c r="N267" s="606"/>
      <c r="O267" s="606"/>
      <c r="P267" s="606"/>
      <c r="Q267" s="606"/>
      <c r="R267" s="606"/>
      <c r="S267" s="606"/>
      <c r="T267" s="607"/>
    </row>
    <row r="268" spans="2:39" s="3" customFormat="1" ht="30.4" customHeight="1" x14ac:dyDescent="0.2">
      <c r="B268" s="280" t="s">
        <v>86</v>
      </c>
      <c r="C268" s="560" t="s">
        <v>607</v>
      </c>
      <c r="D268" s="611"/>
      <c r="E268" s="611"/>
      <c r="F268" s="611"/>
      <c r="G268" s="611"/>
      <c r="H268" s="611"/>
      <c r="I268" s="611"/>
      <c r="J268" s="611"/>
      <c r="K268" s="611"/>
      <c r="L268" s="611"/>
      <c r="M268" s="611"/>
      <c r="N268" s="611"/>
      <c r="O268" s="611"/>
      <c r="P268" s="611"/>
      <c r="Q268" s="611"/>
      <c r="R268" s="611"/>
      <c r="S268" s="611"/>
      <c r="T268" s="612"/>
    </row>
    <row r="269" spans="2:39" s="3" customFormat="1" ht="22.5" customHeight="1" x14ac:dyDescent="0.2">
      <c r="B269" s="281"/>
      <c r="C269" s="271" t="s">
        <v>116</v>
      </c>
      <c r="D269" s="272"/>
      <c r="E269" s="272"/>
      <c r="F269" s="272"/>
      <c r="G269" s="272"/>
      <c r="H269" s="272"/>
      <c r="I269" s="272"/>
      <c r="J269" s="272"/>
      <c r="K269" s="272"/>
      <c r="L269" s="273"/>
      <c r="M269" s="271"/>
      <c r="N269" s="272"/>
      <c r="O269" s="272"/>
      <c r="P269" s="272"/>
      <c r="Q269" s="272"/>
      <c r="R269" s="272"/>
      <c r="S269" s="272"/>
      <c r="T269" s="273"/>
    </row>
    <row r="270" spans="2:39" s="3" customFormat="1" ht="22.5" customHeight="1" x14ac:dyDescent="0.2">
      <c r="B270" s="281"/>
      <c r="C270" s="244" t="s">
        <v>74</v>
      </c>
      <c r="D270" s="244"/>
      <c r="E270" s="244"/>
      <c r="F270" s="244" t="s">
        <v>442</v>
      </c>
      <c r="G270" s="244"/>
      <c r="H270" s="244" t="s">
        <v>64</v>
      </c>
      <c r="I270" s="244"/>
      <c r="J270" s="244" t="s">
        <v>87</v>
      </c>
      <c r="K270" s="244"/>
      <c r="L270" s="244"/>
      <c r="M270" s="250"/>
      <c r="N270" s="251"/>
      <c r="O270" s="251"/>
      <c r="P270" s="251"/>
      <c r="Q270" s="251"/>
      <c r="R270" s="251"/>
      <c r="S270" s="251"/>
      <c r="T270" s="252"/>
    </row>
    <row r="271" spans="2:39" s="3" customFormat="1" ht="22.15" customHeight="1" x14ac:dyDescent="0.2">
      <c r="B271" s="281"/>
      <c r="C271" s="267" t="s">
        <v>74</v>
      </c>
      <c r="D271" s="282"/>
      <c r="E271" s="268"/>
      <c r="F271" s="267" t="s">
        <v>442</v>
      </c>
      <c r="G271" s="268"/>
      <c r="H271" s="267" t="s">
        <v>64</v>
      </c>
      <c r="I271" s="268"/>
      <c r="J271" s="267" t="s">
        <v>87</v>
      </c>
      <c r="K271" s="282"/>
      <c r="L271" s="268"/>
      <c r="M271" s="253"/>
      <c r="N271" s="254"/>
      <c r="O271" s="254"/>
      <c r="P271" s="254"/>
      <c r="Q271" s="254"/>
      <c r="R271" s="254"/>
      <c r="S271" s="254"/>
      <c r="T271" s="255"/>
      <c r="V271" s="68"/>
      <c r="W271" s="68"/>
      <c r="X271" s="68"/>
      <c r="Y271" s="68"/>
      <c r="Z271" s="68"/>
      <c r="AA271" s="68"/>
      <c r="AB271" s="68"/>
      <c r="AC271" s="68"/>
      <c r="AD271" s="68"/>
      <c r="AE271" s="68"/>
      <c r="AF271" s="68"/>
      <c r="AG271" s="68"/>
      <c r="AH271" s="68"/>
      <c r="AI271" s="68"/>
      <c r="AJ271" s="68"/>
      <c r="AK271" s="68"/>
      <c r="AL271" s="68"/>
      <c r="AM271" s="68"/>
    </row>
    <row r="272" spans="2:39" s="3" customFormat="1" ht="14.25" x14ac:dyDescent="0.2">
      <c r="B272" s="281"/>
      <c r="C272" s="242" t="s">
        <v>76</v>
      </c>
      <c r="D272" s="242"/>
      <c r="E272" s="242"/>
      <c r="F272" s="500">
        <f>+H275</f>
        <v>1</v>
      </c>
      <c r="G272" s="500"/>
      <c r="H272" s="500">
        <v>1</v>
      </c>
      <c r="I272" s="500"/>
      <c r="J272" s="500">
        <f>+F272</f>
        <v>1</v>
      </c>
      <c r="K272" s="500"/>
      <c r="L272" s="500"/>
      <c r="M272" s="253"/>
      <c r="N272" s="254"/>
      <c r="O272" s="254"/>
      <c r="P272" s="254"/>
      <c r="Q272" s="254"/>
      <c r="R272" s="254"/>
      <c r="S272" s="254"/>
      <c r="T272" s="255"/>
      <c r="V272" s="68"/>
      <c r="W272" s="68"/>
      <c r="X272" s="68"/>
      <c r="Y272" s="68"/>
      <c r="Z272" s="68"/>
      <c r="AA272" s="68"/>
      <c r="AB272" s="68"/>
      <c r="AC272" s="68"/>
      <c r="AD272" s="68"/>
      <c r="AE272" s="68"/>
      <c r="AF272" s="68"/>
      <c r="AG272" s="68"/>
      <c r="AH272" s="68"/>
      <c r="AI272" s="68"/>
      <c r="AJ272" s="68"/>
      <c r="AK272" s="68"/>
      <c r="AL272" s="68"/>
      <c r="AM272" s="68"/>
    </row>
    <row r="273" spans="2:20" s="3" customFormat="1" ht="14.25" customHeight="1" x14ac:dyDescent="0.2">
      <c r="B273" s="281"/>
      <c r="C273" s="147"/>
      <c r="D273" s="147"/>
      <c r="E273" s="147"/>
      <c r="F273" s="146"/>
      <c r="G273" s="146"/>
      <c r="H273" s="146"/>
      <c r="I273" s="146"/>
      <c r="J273" s="146"/>
      <c r="K273" s="146"/>
      <c r="L273" s="146"/>
      <c r="M273" s="253"/>
      <c r="N273" s="254"/>
      <c r="O273" s="254"/>
      <c r="P273" s="254"/>
      <c r="Q273" s="254"/>
      <c r="R273" s="254"/>
      <c r="S273" s="254"/>
      <c r="T273" s="255"/>
    </row>
    <row r="274" spans="2:20" ht="30" x14ac:dyDescent="0.2">
      <c r="B274" s="281"/>
      <c r="C274" s="244" t="s">
        <v>77</v>
      </c>
      <c r="D274" s="244"/>
      <c r="E274" s="267" t="s">
        <v>66</v>
      </c>
      <c r="F274" s="268"/>
      <c r="G274" s="145" t="s">
        <v>78</v>
      </c>
      <c r="H274" s="609" t="s">
        <v>81</v>
      </c>
      <c r="I274" s="618"/>
      <c r="J274" s="618"/>
      <c r="K274" s="618"/>
      <c r="L274" s="610"/>
      <c r="M274" s="253"/>
      <c r="N274" s="254"/>
      <c r="O274" s="254"/>
      <c r="P274" s="254"/>
      <c r="Q274" s="254"/>
      <c r="R274" s="254"/>
      <c r="S274" s="254"/>
      <c r="T274" s="255"/>
    </row>
    <row r="275" spans="2:20" ht="27.75" customHeight="1" x14ac:dyDescent="0.2">
      <c r="B275" s="281"/>
      <c r="C275" s="343">
        <f>I149</f>
        <v>42684</v>
      </c>
      <c r="D275" s="343"/>
      <c r="E275" s="269">
        <f>J149</f>
        <v>43895</v>
      </c>
      <c r="F275" s="270"/>
      <c r="G275" s="17">
        <f>+K149</f>
        <v>0</v>
      </c>
      <c r="H275" s="619">
        <v>1</v>
      </c>
      <c r="I275" s="620"/>
      <c r="J275" s="620"/>
      <c r="K275" s="620"/>
      <c r="L275" s="621"/>
      <c r="M275" s="253"/>
      <c r="N275" s="254"/>
      <c r="O275" s="254"/>
      <c r="P275" s="254"/>
      <c r="Q275" s="254"/>
      <c r="R275" s="254"/>
      <c r="S275" s="254"/>
      <c r="T275" s="255"/>
    </row>
    <row r="276" spans="2:20" ht="14.1" customHeight="1" x14ac:dyDescent="0.2">
      <c r="B276" s="281"/>
      <c r="C276" s="267" t="s">
        <v>82</v>
      </c>
      <c r="D276" s="282"/>
      <c r="E276" s="282"/>
      <c r="F276" s="282"/>
      <c r="G276" s="282"/>
      <c r="H276" s="282"/>
      <c r="I276" s="282"/>
      <c r="J276" s="282"/>
      <c r="K276" s="282"/>
      <c r="L276" s="268"/>
      <c r="M276" s="256"/>
      <c r="N276" s="257"/>
      <c r="O276" s="257"/>
      <c r="P276" s="257"/>
      <c r="Q276" s="257"/>
      <c r="R276" s="257"/>
      <c r="S276" s="257"/>
      <c r="T276" s="258"/>
    </row>
    <row r="277" spans="2:20" s="3" customFormat="1" ht="15" customHeight="1" x14ac:dyDescent="0.2">
      <c r="B277" s="281"/>
      <c r="C277" s="267" t="s">
        <v>95</v>
      </c>
      <c r="D277" s="282"/>
      <c r="E277" s="282"/>
      <c r="F277" s="282"/>
      <c r="G277" s="268"/>
      <c r="H277" s="244" t="s">
        <v>102</v>
      </c>
      <c r="I277" s="244"/>
      <c r="J277" s="244" t="s">
        <v>97</v>
      </c>
      <c r="K277" s="244"/>
      <c r="L277" s="144" t="s">
        <v>372</v>
      </c>
      <c r="M277" s="555" t="s">
        <v>98</v>
      </c>
      <c r="N277" s="556"/>
      <c r="O277" s="556"/>
      <c r="P277" s="556"/>
      <c r="Q277" s="556"/>
      <c r="R277" s="556"/>
      <c r="S277" s="556"/>
      <c r="T277" s="557"/>
    </row>
    <row r="278" spans="2:20" ht="15" x14ac:dyDescent="0.2">
      <c r="B278" s="281"/>
      <c r="C278" s="267" t="s">
        <v>100</v>
      </c>
      <c r="D278" s="282"/>
      <c r="E278" s="282"/>
      <c r="F278" s="282"/>
      <c r="G278" s="268"/>
      <c r="H278" s="244" t="s">
        <v>100</v>
      </c>
      <c r="I278" s="244"/>
      <c r="J278" s="554" t="s">
        <v>100</v>
      </c>
      <c r="K278" s="554"/>
      <c r="L278" s="145" t="s">
        <v>100</v>
      </c>
      <c r="M278" s="296"/>
      <c r="N278" s="297"/>
      <c r="O278" s="297"/>
      <c r="P278" s="297"/>
      <c r="Q278" s="297"/>
      <c r="R278" s="297"/>
      <c r="S278" s="297"/>
      <c r="T278" s="298"/>
    </row>
    <row r="279" spans="2:20" ht="24" customHeight="1" x14ac:dyDescent="0.2">
      <c r="B279" s="281"/>
      <c r="C279" s="244" t="s">
        <v>83</v>
      </c>
      <c r="D279" s="244"/>
      <c r="E279" s="244"/>
      <c r="F279" s="244"/>
      <c r="G279" s="244" t="s">
        <v>46</v>
      </c>
      <c r="H279" s="244"/>
      <c r="I279" s="244"/>
      <c r="J279" s="244"/>
      <c r="K279" s="614" t="s">
        <v>714</v>
      </c>
      <c r="L279" s="614"/>
      <c r="M279" s="614"/>
      <c r="N279" s="614"/>
      <c r="O279" s="614"/>
      <c r="P279" s="614"/>
      <c r="Q279" s="614"/>
      <c r="R279" s="614"/>
      <c r="S279" s="614"/>
      <c r="T279" s="615"/>
    </row>
    <row r="280" spans="2:20" ht="23.45" customHeight="1" x14ac:dyDescent="0.2">
      <c r="B280" s="281"/>
      <c r="C280" s="244" t="s">
        <v>85</v>
      </c>
      <c r="D280" s="244"/>
      <c r="E280" s="244" t="s">
        <v>443</v>
      </c>
      <c r="F280" s="244"/>
      <c r="G280" s="244"/>
      <c r="H280" s="244"/>
      <c r="I280" s="244"/>
      <c r="J280" s="244"/>
      <c r="K280" s="616"/>
      <c r="L280" s="616"/>
      <c r="M280" s="616"/>
      <c r="N280" s="616"/>
      <c r="O280" s="616"/>
      <c r="P280" s="616"/>
      <c r="Q280" s="616"/>
      <c r="R280" s="616"/>
      <c r="S280" s="616"/>
      <c r="T280" s="617"/>
    </row>
    <row r="281" spans="2:20" ht="27.75" customHeight="1" x14ac:dyDescent="0.2">
      <c r="B281" s="267"/>
      <c r="C281" s="282"/>
      <c r="D281" s="282"/>
      <c r="E281" s="282"/>
      <c r="F281" s="282"/>
      <c r="G281" s="282"/>
      <c r="H281" s="282"/>
      <c r="I281" s="282"/>
      <c r="J281" s="282"/>
      <c r="K281" s="282"/>
      <c r="L281" s="282"/>
      <c r="M281" s="282"/>
      <c r="N281" s="282"/>
      <c r="O281" s="282"/>
      <c r="P281" s="282"/>
      <c r="Q281" s="282"/>
      <c r="R281" s="282"/>
      <c r="S281" s="282"/>
      <c r="T281" s="268"/>
    </row>
    <row r="282" spans="2:20" ht="27" customHeight="1" x14ac:dyDescent="0.2">
      <c r="B282" s="280" t="s">
        <v>88</v>
      </c>
      <c r="C282" s="559" t="s">
        <v>506</v>
      </c>
      <c r="D282" s="560"/>
      <c r="E282" s="560"/>
      <c r="F282" s="560"/>
      <c r="G282" s="560"/>
      <c r="H282" s="560"/>
      <c r="I282" s="560"/>
      <c r="J282" s="560"/>
      <c r="K282" s="560"/>
      <c r="L282" s="560"/>
      <c r="M282" s="560"/>
      <c r="N282" s="560"/>
      <c r="O282" s="560"/>
      <c r="P282" s="560"/>
      <c r="Q282" s="560"/>
      <c r="R282" s="560"/>
      <c r="S282" s="560"/>
      <c r="T282" s="561"/>
    </row>
    <row r="283" spans="2:20" ht="22.15" customHeight="1" x14ac:dyDescent="0.2">
      <c r="B283" s="281"/>
      <c r="C283" s="271" t="s">
        <v>116</v>
      </c>
      <c r="D283" s="272"/>
      <c r="E283" s="272"/>
      <c r="F283" s="272"/>
      <c r="G283" s="272"/>
      <c r="H283" s="272"/>
      <c r="I283" s="272"/>
      <c r="J283" s="272"/>
      <c r="K283" s="272"/>
      <c r="L283" s="273"/>
      <c r="M283" s="271"/>
      <c r="N283" s="272"/>
      <c r="O283" s="272"/>
      <c r="P283" s="272"/>
      <c r="Q283" s="272"/>
      <c r="R283" s="272"/>
      <c r="S283" s="272"/>
      <c r="T283" s="273"/>
    </row>
    <row r="284" spans="2:20" ht="27.75" customHeight="1" x14ac:dyDescent="0.2">
      <c r="B284" s="281"/>
      <c r="C284" s="244" t="s">
        <v>74</v>
      </c>
      <c r="D284" s="244"/>
      <c r="E284" s="244"/>
      <c r="F284" s="244" t="s">
        <v>442</v>
      </c>
      <c r="G284" s="244"/>
      <c r="H284" s="244" t="s">
        <v>64</v>
      </c>
      <c r="I284" s="244"/>
      <c r="J284" s="244" t="s">
        <v>75</v>
      </c>
      <c r="K284" s="244"/>
      <c r="L284" s="244"/>
      <c r="M284" s="250"/>
      <c r="N284" s="251"/>
      <c r="O284" s="251"/>
      <c r="P284" s="251"/>
      <c r="Q284" s="251"/>
      <c r="R284" s="251"/>
      <c r="S284" s="251"/>
      <c r="T284" s="252"/>
    </row>
    <row r="285" spans="2:20" ht="21.6" customHeight="1" x14ac:dyDescent="0.2">
      <c r="B285" s="281"/>
      <c r="C285" s="242" t="s">
        <v>76</v>
      </c>
      <c r="D285" s="242"/>
      <c r="E285" s="242"/>
      <c r="F285" s="500">
        <v>1</v>
      </c>
      <c r="G285" s="500"/>
      <c r="H285" s="500">
        <v>1</v>
      </c>
      <c r="I285" s="500"/>
      <c r="J285" s="265">
        <f>F285-H285</f>
        <v>0</v>
      </c>
      <c r="K285" s="265"/>
      <c r="L285" s="265"/>
      <c r="M285" s="256"/>
      <c r="N285" s="257"/>
      <c r="O285" s="257"/>
      <c r="P285" s="257"/>
      <c r="Q285" s="257"/>
      <c r="R285" s="257"/>
      <c r="S285" s="257"/>
      <c r="T285" s="258"/>
    </row>
    <row r="286" spans="2:20" ht="24" customHeight="1" x14ac:dyDescent="0.2">
      <c r="B286" s="281"/>
      <c r="C286" s="342" t="s">
        <v>83</v>
      </c>
      <c r="D286" s="342"/>
      <c r="E286" s="342"/>
      <c r="F286" s="342"/>
      <c r="G286" s="342" t="s">
        <v>46</v>
      </c>
      <c r="H286" s="342"/>
      <c r="I286" s="342"/>
      <c r="J286" s="342"/>
      <c r="K286" s="347" t="s">
        <v>714</v>
      </c>
      <c r="L286" s="348"/>
      <c r="M286" s="348"/>
      <c r="N286" s="348"/>
      <c r="O286" s="348"/>
      <c r="P286" s="348"/>
      <c r="Q286" s="348"/>
      <c r="R286" s="348"/>
      <c r="S286" s="348"/>
      <c r="T286" s="349"/>
    </row>
    <row r="287" spans="2:20" ht="24.4" customHeight="1" x14ac:dyDescent="0.2">
      <c r="B287" s="281"/>
      <c r="C287" s="342" t="s">
        <v>85</v>
      </c>
      <c r="D287" s="342"/>
      <c r="E287" s="342" t="s">
        <v>443</v>
      </c>
      <c r="F287" s="342"/>
      <c r="G287" s="342"/>
      <c r="H287" s="342"/>
      <c r="I287" s="342"/>
      <c r="J287" s="342"/>
      <c r="K287" s="350"/>
      <c r="L287" s="351"/>
      <c r="M287" s="351"/>
      <c r="N287" s="351"/>
      <c r="O287" s="351"/>
      <c r="P287" s="351"/>
      <c r="Q287" s="351"/>
      <c r="R287" s="351"/>
      <c r="S287" s="351"/>
      <c r="T287" s="352"/>
    </row>
    <row r="288" spans="2:20" ht="27.75" customHeight="1" x14ac:dyDescent="0.2">
      <c r="B288" s="267"/>
      <c r="C288" s="282"/>
      <c r="D288" s="282"/>
      <c r="E288" s="282"/>
      <c r="F288" s="282"/>
      <c r="G288" s="282"/>
      <c r="H288" s="282"/>
      <c r="I288" s="282"/>
      <c r="J288" s="282"/>
      <c r="K288" s="282"/>
      <c r="L288" s="282"/>
      <c r="M288" s="282"/>
      <c r="N288" s="282"/>
      <c r="O288" s="282"/>
      <c r="P288" s="282"/>
      <c r="Q288" s="282"/>
      <c r="R288" s="282"/>
      <c r="S288" s="282"/>
      <c r="T288" s="268"/>
    </row>
    <row r="289" spans="2:24" ht="25.9" customHeight="1" x14ac:dyDescent="0.2">
      <c r="B289" s="299" t="s">
        <v>103</v>
      </c>
      <c r="C289" s="300"/>
      <c r="D289" s="300"/>
      <c r="E289" s="300"/>
      <c r="F289" s="300"/>
      <c r="G289" s="300"/>
      <c r="H289" s="300"/>
      <c r="I289" s="300"/>
      <c r="J289" s="300"/>
      <c r="K289" s="300"/>
      <c r="L289" s="300"/>
      <c r="M289" s="300"/>
      <c r="N289" s="300"/>
      <c r="O289" s="300"/>
      <c r="P289" s="300"/>
      <c r="Q289" s="300"/>
      <c r="R289" s="300"/>
      <c r="S289" s="300"/>
      <c r="T289" s="301"/>
    </row>
    <row r="290" spans="2:24" ht="23.45" customHeight="1" x14ac:dyDescent="0.2">
      <c r="B290" s="395" t="s">
        <v>48</v>
      </c>
      <c r="C290" s="396"/>
      <c r="D290" s="396"/>
      <c r="E290" s="396"/>
      <c r="F290" s="397"/>
      <c r="G290" s="412" t="s">
        <v>104</v>
      </c>
      <c r="H290" s="412"/>
      <c r="I290" s="412"/>
      <c r="J290" s="412"/>
      <c r="K290" s="412"/>
      <c r="L290" s="412"/>
      <c r="M290" s="412"/>
      <c r="N290" s="412"/>
      <c r="O290" s="412"/>
      <c r="P290" s="412"/>
      <c r="Q290" s="412"/>
      <c r="R290" s="412"/>
      <c r="S290" s="395" t="s">
        <v>105</v>
      </c>
      <c r="T290" s="397"/>
    </row>
    <row r="291" spans="2:24" ht="206.45" hidden="1" customHeight="1" x14ac:dyDescent="0.2">
      <c r="B291" s="244" t="s">
        <v>434</v>
      </c>
      <c r="C291" s="244"/>
      <c r="D291" s="244"/>
      <c r="E291" s="244"/>
      <c r="F291" s="244"/>
      <c r="G291" s="604"/>
      <c r="H291" s="604"/>
      <c r="I291" s="604"/>
      <c r="J291" s="604"/>
      <c r="K291" s="604"/>
      <c r="L291" s="604"/>
      <c r="M291" s="604"/>
      <c r="N291" s="604"/>
      <c r="O291" s="604"/>
      <c r="P291" s="604"/>
      <c r="Q291" s="604"/>
      <c r="R291" s="604"/>
      <c r="S291" s="296" t="s">
        <v>636</v>
      </c>
      <c r="T291" s="298"/>
      <c r="V291" s="499"/>
      <c r="W291" s="499"/>
    </row>
    <row r="292" spans="2:24" ht="230.45" customHeight="1" x14ac:dyDescent="0.2">
      <c r="B292" s="244" t="s">
        <v>434</v>
      </c>
      <c r="C292" s="244"/>
      <c r="D292" s="244"/>
      <c r="E292" s="244"/>
      <c r="F292" s="244"/>
      <c r="G292" s="242" t="s">
        <v>1043</v>
      </c>
      <c r="H292" s="242"/>
      <c r="I292" s="242"/>
      <c r="J292" s="242"/>
      <c r="K292" s="242"/>
      <c r="L292" s="242"/>
      <c r="M292" s="242"/>
      <c r="N292" s="242"/>
      <c r="O292" s="242"/>
      <c r="P292" s="242"/>
      <c r="Q292" s="242"/>
      <c r="R292" s="242"/>
      <c r="S292" s="296" t="s">
        <v>636</v>
      </c>
      <c r="T292" s="298"/>
    </row>
    <row r="293" spans="2:24" ht="110.45" customHeight="1" x14ac:dyDescent="0.2">
      <c r="B293" s="244" t="s">
        <v>596</v>
      </c>
      <c r="C293" s="244"/>
      <c r="D293" s="244"/>
      <c r="E293" s="244"/>
      <c r="F293" s="244"/>
      <c r="G293" s="398" t="s">
        <v>851</v>
      </c>
      <c r="H293" s="399"/>
      <c r="I293" s="399"/>
      <c r="J293" s="399"/>
      <c r="K293" s="399"/>
      <c r="L293" s="399"/>
      <c r="M293" s="399"/>
      <c r="N293" s="399"/>
      <c r="O293" s="399"/>
      <c r="P293" s="399"/>
      <c r="Q293" s="399"/>
      <c r="R293" s="400"/>
      <c r="S293" s="296" t="s">
        <v>568</v>
      </c>
      <c r="T293" s="298"/>
    </row>
    <row r="294" spans="2:24" ht="57" customHeight="1" x14ac:dyDescent="0.2">
      <c r="B294" s="244" t="s">
        <v>637</v>
      </c>
      <c r="C294" s="244"/>
      <c r="D294" s="244"/>
      <c r="E294" s="244"/>
      <c r="F294" s="244"/>
      <c r="G294" s="398" t="s">
        <v>1044</v>
      </c>
      <c r="H294" s="399"/>
      <c r="I294" s="399"/>
      <c r="J294" s="399"/>
      <c r="K294" s="399"/>
      <c r="L294" s="399"/>
      <c r="M294" s="399"/>
      <c r="N294" s="399"/>
      <c r="O294" s="399"/>
      <c r="P294" s="399"/>
      <c r="Q294" s="399"/>
      <c r="R294" s="400"/>
      <c r="S294" s="296"/>
      <c r="T294" s="298"/>
    </row>
    <row r="295" spans="2:24" ht="40.15" customHeight="1" x14ac:dyDescent="0.2">
      <c r="B295" s="562" t="s">
        <v>570</v>
      </c>
      <c r="C295" s="562"/>
      <c r="D295" s="562"/>
      <c r="E295" s="562"/>
      <c r="F295" s="562"/>
      <c r="G295" s="563" t="s">
        <v>1045</v>
      </c>
      <c r="H295" s="564"/>
      <c r="I295" s="564"/>
      <c r="J295" s="564"/>
      <c r="K295" s="564"/>
      <c r="L295" s="564"/>
      <c r="M295" s="564"/>
      <c r="N295" s="564"/>
      <c r="O295" s="564"/>
      <c r="P295" s="564"/>
      <c r="Q295" s="564"/>
      <c r="R295" s="565"/>
      <c r="S295" s="296"/>
      <c r="T295" s="298"/>
    </row>
    <row r="296" spans="2:24" ht="26.25" customHeight="1" x14ac:dyDescent="0.2">
      <c r="B296" s="299" t="s">
        <v>588</v>
      </c>
      <c r="C296" s="300"/>
      <c r="D296" s="300"/>
      <c r="E296" s="300"/>
      <c r="F296" s="300"/>
      <c r="G296" s="300"/>
      <c r="H296" s="300"/>
      <c r="I296" s="300"/>
      <c r="J296" s="300"/>
      <c r="K296" s="300"/>
      <c r="L296" s="300"/>
      <c r="M296" s="300"/>
      <c r="N296" s="300"/>
      <c r="O296" s="300"/>
      <c r="P296" s="300"/>
      <c r="Q296" s="300"/>
      <c r="R296" s="300"/>
      <c r="S296" s="300"/>
      <c r="T296" s="301"/>
    </row>
    <row r="297" spans="2:24" ht="23.25" customHeight="1" x14ac:dyDescent="0.2">
      <c r="B297" s="569" t="s">
        <v>48</v>
      </c>
      <c r="C297" s="570"/>
      <c r="D297" s="570"/>
      <c r="E297" s="570"/>
      <c r="F297" s="571"/>
      <c r="G297" s="395" t="s">
        <v>104</v>
      </c>
      <c r="H297" s="396"/>
      <c r="I297" s="396"/>
      <c r="J297" s="396"/>
      <c r="K297" s="396"/>
      <c r="L297" s="396"/>
      <c r="M297" s="396"/>
      <c r="N297" s="396"/>
      <c r="O297" s="396"/>
      <c r="P297" s="396"/>
      <c r="Q297" s="396"/>
      <c r="R297" s="397"/>
      <c r="S297" s="395" t="s">
        <v>105</v>
      </c>
      <c r="T297" s="397"/>
    </row>
    <row r="298" spans="2:24" ht="251.45" customHeight="1" x14ac:dyDescent="0.2">
      <c r="B298" s="276" t="s">
        <v>978</v>
      </c>
      <c r="C298" s="277"/>
      <c r="D298" s="277"/>
      <c r="E298" s="277"/>
      <c r="F298" s="278"/>
      <c r="G298" s="250" t="s">
        <v>974</v>
      </c>
      <c r="H298" s="251"/>
      <c r="I298" s="251"/>
      <c r="J298" s="251"/>
      <c r="K298" s="251"/>
      <c r="L298" s="251"/>
      <c r="M298" s="251"/>
      <c r="N298" s="251"/>
      <c r="O298" s="251"/>
      <c r="P298" s="251"/>
      <c r="Q298" s="251"/>
      <c r="R298" s="252"/>
      <c r="S298" s="275" t="s">
        <v>886</v>
      </c>
      <c r="T298" s="275"/>
    </row>
    <row r="299" spans="2:24" ht="409.15" customHeight="1" x14ac:dyDescent="0.2">
      <c r="B299" s="274" t="s">
        <v>777</v>
      </c>
      <c r="C299" s="274"/>
      <c r="D299" s="274"/>
      <c r="E299" s="274"/>
      <c r="F299" s="274"/>
      <c r="G299" s="275" t="s">
        <v>975</v>
      </c>
      <c r="H299" s="275"/>
      <c r="I299" s="275"/>
      <c r="J299" s="275"/>
      <c r="K299" s="275"/>
      <c r="L299" s="275"/>
      <c r="M299" s="275"/>
      <c r="N299" s="275"/>
      <c r="O299" s="275"/>
      <c r="P299" s="275"/>
      <c r="Q299" s="275"/>
      <c r="R299" s="275"/>
      <c r="S299" s="253" t="s">
        <v>776</v>
      </c>
      <c r="T299" s="255"/>
    </row>
    <row r="300" spans="2:24" ht="17.45" customHeight="1" x14ac:dyDescent="0.2">
      <c r="B300" s="274"/>
      <c r="C300" s="274"/>
      <c r="D300" s="274"/>
      <c r="E300" s="274"/>
      <c r="F300" s="274"/>
      <c r="G300" s="275"/>
      <c r="H300" s="275"/>
      <c r="I300" s="275"/>
      <c r="J300" s="275"/>
      <c r="K300" s="275"/>
      <c r="L300" s="275"/>
      <c r="M300" s="275"/>
      <c r="N300" s="275"/>
      <c r="O300" s="275"/>
      <c r="P300" s="275"/>
      <c r="Q300" s="275"/>
      <c r="R300" s="275"/>
      <c r="S300" s="256"/>
      <c r="T300" s="258"/>
    </row>
    <row r="301" spans="2:24" ht="165" customHeight="1" x14ac:dyDescent="0.2">
      <c r="B301" s="601" t="s">
        <v>979</v>
      </c>
      <c r="C301" s="602"/>
      <c r="D301" s="602"/>
      <c r="E301" s="602"/>
      <c r="F301" s="603"/>
      <c r="G301" s="398" t="s">
        <v>976</v>
      </c>
      <c r="H301" s="399"/>
      <c r="I301" s="399"/>
      <c r="J301" s="399"/>
      <c r="K301" s="399"/>
      <c r="L301" s="399"/>
      <c r="M301" s="399"/>
      <c r="N301" s="399"/>
      <c r="O301" s="399"/>
      <c r="P301" s="399"/>
      <c r="Q301" s="399"/>
      <c r="R301" s="400"/>
      <c r="S301" s="296" t="s">
        <v>977</v>
      </c>
      <c r="T301" s="298"/>
    </row>
    <row r="302" spans="2:24" ht="94.5" customHeight="1" x14ac:dyDescent="0.2">
      <c r="B302" s="569" t="s">
        <v>612</v>
      </c>
      <c r="C302" s="570"/>
      <c r="D302" s="570"/>
      <c r="E302" s="570"/>
      <c r="F302" s="571"/>
      <c r="G302" s="395" t="s">
        <v>104</v>
      </c>
      <c r="H302" s="396"/>
      <c r="I302" s="396"/>
      <c r="J302" s="396"/>
      <c r="K302" s="396"/>
      <c r="L302" s="396"/>
      <c r="M302" s="396"/>
      <c r="N302" s="396"/>
      <c r="O302" s="396"/>
      <c r="P302" s="396"/>
      <c r="Q302" s="396"/>
      <c r="R302" s="397"/>
      <c r="S302" s="395" t="s">
        <v>105</v>
      </c>
      <c r="T302" s="397"/>
    </row>
    <row r="303" spans="2:24" ht="225.6" customHeight="1" x14ac:dyDescent="0.2">
      <c r="B303" s="250"/>
      <c r="C303" s="251"/>
      <c r="D303" s="251"/>
      <c r="E303" s="251"/>
      <c r="F303" s="252"/>
      <c r="G303" s="566" t="s">
        <v>759</v>
      </c>
      <c r="H303" s="567"/>
      <c r="I303" s="567"/>
      <c r="J303" s="567"/>
      <c r="K303" s="567"/>
      <c r="L303" s="567"/>
      <c r="M303" s="567"/>
      <c r="N303" s="567"/>
      <c r="O303" s="567"/>
      <c r="P303" s="567"/>
      <c r="Q303" s="567"/>
      <c r="R303" s="568"/>
      <c r="S303" s="537"/>
      <c r="T303" s="538"/>
      <c r="W303" s="528"/>
      <c r="X303" s="528"/>
    </row>
    <row r="304" spans="2:24" ht="336.6" customHeight="1" x14ac:dyDescent="0.2">
      <c r="B304" s="253"/>
      <c r="C304" s="431"/>
      <c r="D304" s="431"/>
      <c r="E304" s="431"/>
      <c r="F304" s="255"/>
      <c r="G304" s="529" t="s">
        <v>740</v>
      </c>
      <c r="H304" s="530"/>
      <c r="I304" s="530"/>
      <c r="J304" s="530"/>
      <c r="K304" s="530"/>
      <c r="L304" s="530"/>
      <c r="M304" s="530"/>
      <c r="N304" s="530"/>
      <c r="O304" s="530"/>
      <c r="P304" s="530"/>
      <c r="Q304" s="530"/>
      <c r="R304" s="531"/>
      <c r="S304" s="539"/>
      <c r="T304" s="540"/>
      <c r="W304" s="528"/>
      <c r="X304" s="528"/>
    </row>
    <row r="305" spans="1:24" ht="244.15" customHeight="1" x14ac:dyDescent="0.2">
      <c r="A305" s="75"/>
      <c r="B305" s="253"/>
      <c r="C305" s="431"/>
      <c r="D305" s="431"/>
      <c r="E305" s="431"/>
      <c r="F305" s="255"/>
      <c r="G305" s="519" t="s">
        <v>741</v>
      </c>
      <c r="H305" s="520"/>
      <c r="I305" s="520"/>
      <c r="J305" s="520"/>
      <c r="K305" s="520"/>
      <c r="L305" s="520"/>
      <c r="M305" s="520"/>
      <c r="N305" s="520"/>
      <c r="O305" s="520"/>
      <c r="P305" s="520"/>
      <c r="Q305" s="520"/>
      <c r="R305" s="520"/>
      <c r="S305" s="539"/>
      <c r="T305" s="540"/>
      <c r="W305" s="528"/>
      <c r="X305" s="528"/>
    </row>
    <row r="306" spans="1:24" ht="264" customHeight="1" x14ac:dyDescent="0.2">
      <c r="B306" s="253"/>
      <c r="C306" s="431"/>
      <c r="D306" s="431"/>
      <c r="E306" s="431"/>
      <c r="F306" s="255"/>
      <c r="G306" s="519" t="s">
        <v>854</v>
      </c>
      <c r="H306" s="520"/>
      <c r="I306" s="520"/>
      <c r="J306" s="520"/>
      <c r="K306" s="520"/>
      <c r="L306" s="520"/>
      <c r="M306" s="520"/>
      <c r="N306" s="520"/>
      <c r="O306" s="520"/>
      <c r="P306" s="520"/>
      <c r="Q306" s="520"/>
      <c r="R306" s="520"/>
      <c r="S306" s="539"/>
      <c r="T306" s="540"/>
      <c r="W306" s="528"/>
      <c r="X306" s="528"/>
    </row>
    <row r="307" spans="1:24" ht="270" customHeight="1" x14ac:dyDescent="0.2">
      <c r="B307" s="253"/>
      <c r="C307" s="431"/>
      <c r="D307" s="431"/>
      <c r="E307" s="431"/>
      <c r="F307" s="255"/>
      <c r="G307" s="532" t="s">
        <v>742</v>
      </c>
      <c r="H307" s="533"/>
      <c r="I307" s="533"/>
      <c r="J307" s="533"/>
      <c r="K307" s="533"/>
      <c r="L307" s="533"/>
      <c r="M307" s="533"/>
      <c r="N307" s="533"/>
      <c r="O307" s="533"/>
      <c r="P307" s="533"/>
      <c r="Q307" s="533"/>
      <c r="R307" s="533"/>
      <c r="S307" s="539"/>
      <c r="T307" s="540"/>
      <c r="W307" s="528"/>
      <c r="X307" s="528"/>
    </row>
    <row r="308" spans="1:24" ht="232.15" customHeight="1" x14ac:dyDescent="0.2">
      <c r="B308" s="253"/>
      <c r="C308" s="431"/>
      <c r="D308" s="431"/>
      <c r="E308" s="431"/>
      <c r="F308" s="255"/>
      <c r="G308" s="519" t="s">
        <v>571</v>
      </c>
      <c r="H308" s="520"/>
      <c r="I308" s="520"/>
      <c r="J308" s="520"/>
      <c r="K308" s="520"/>
      <c r="L308" s="520"/>
      <c r="M308" s="520"/>
      <c r="N308" s="520"/>
      <c r="O308" s="520"/>
      <c r="P308" s="520"/>
      <c r="Q308" s="520"/>
      <c r="R308" s="520"/>
      <c r="S308" s="539"/>
      <c r="T308" s="540"/>
      <c r="W308" s="528"/>
      <c r="X308" s="528"/>
    </row>
    <row r="309" spans="1:24" ht="208.9" customHeight="1" x14ac:dyDescent="0.2">
      <c r="B309" s="253"/>
      <c r="C309" s="431"/>
      <c r="D309" s="431"/>
      <c r="E309" s="431"/>
      <c r="F309" s="255"/>
      <c r="G309" s="532" t="s">
        <v>743</v>
      </c>
      <c r="H309" s="533"/>
      <c r="I309" s="533"/>
      <c r="J309" s="533"/>
      <c r="K309" s="533"/>
      <c r="L309" s="533"/>
      <c r="M309" s="533"/>
      <c r="N309" s="533"/>
      <c r="O309" s="533"/>
      <c r="P309" s="533"/>
      <c r="Q309" s="533"/>
      <c r="R309" s="533"/>
      <c r="S309" s="539"/>
      <c r="T309" s="540"/>
      <c r="W309" s="528"/>
      <c r="X309" s="528"/>
    </row>
    <row r="310" spans="1:24" ht="210.6" customHeight="1" x14ac:dyDescent="0.2">
      <c r="B310" s="253"/>
      <c r="C310" s="431"/>
      <c r="D310" s="431"/>
      <c r="E310" s="431"/>
      <c r="F310" s="255"/>
      <c r="G310" s="519" t="s">
        <v>665</v>
      </c>
      <c r="H310" s="520"/>
      <c r="I310" s="520"/>
      <c r="J310" s="520"/>
      <c r="K310" s="520"/>
      <c r="L310" s="520"/>
      <c r="M310" s="520"/>
      <c r="N310" s="520"/>
      <c r="O310" s="520"/>
      <c r="P310" s="520"/>
      <c r="Q310" s="520"/>
      <c r="R310" s="521"/>
      <c r="S310" s="539"/>
      <c r="T310" s="540"/>
      <c r="W310" s="528"/>
      <c r="X310" s="528"/>
    </row>
    <row r="311" spans="1:24" ht="152.44999999999999" customHeight="1" x14ac:dyDescent="0.2">
      <c r="B311" s="253"/>
      <c r="C311" s="431"/>
      <c r="D311" s="431"/>
      <c r="E311" s="431"/>
      <c r="F311" s="255"/>
      <c r="G311" s="519" t="s">
        <v>744</v>
      </c>
      <c r="H311" s="520"/>
      <c r="I311" s="520"/>
      <c r="J311" s="520"/>
      <c r="K311" s="520"/>
      <c r="L311" s="520"/>
      <c r="M311" s="520"/>
      <c r="N311" s="520"/>
      <c r="O311" s="520"/>
      <c r="P311" s="520"/>
      <c r="Q311" s="520"/>
      <c r="R311" s="521"/>
      <c r="S311" s="539"/>
      <c r="T311" s="540"/>
      <c r="W311" s="528"/>
      <c r="X311" s="528"/>
    </row>
    <row r="312" spans="1:24" ht="180.6" customHeight="1" x14ac:dyDescent="0.2">
      <c r="B312" s="253"/>
      <c r="C312" s="431"/>
      <c r="D312" s="431"/>
      <c r="E312" s="431"/>
      <c r="F312" s="255"/>
      <c r="G312" s="519" t="s">
        <v>992</v>
      </c>
      <c r="H312" s="534"/>
      <c r="I312" s="534"/>
      <c r="J312" s="534"/>
      <c r="K312" s="534"/>
      <c r="L312" s="534"/>
      <c r="M312" s="534"/>
      <c r="N312" s="534"/>
      <c r="O312" s="534"/>
      <c r="P312" s="534"/>
      <c r="Q312" s="534"/>
      <c r="R312" s="535"/>
      <c r="S312" s="539"/>
      <c r="T312" s="540"/>
      <c r="W312" s="528"/>
      <c r="X312" s="528"/>
    </row>
    <row r="313" spans="1:24" ht="316.89999999999998" customHeight="1" x14ac:dyDescent="0.2">
      <c r="B313" s="253"/>
      <c r="C313" s="431"/>
      <c r="D313" s="431"/>
      <c r="E313" s="431"/>
      <c r="F313" s="255"/>
      <c r="G313" s="519" t="s">
        <v>993</v>
      </c>
      <c r="H313" s="520"/>
      <c r="I313" s="520"/>
      <c r="J313" s="520"/>
      <c r="K313" s="520"/>
      <c r="L313" s="520"/>
      <c r="M313" s="520"/>
      <c r="N313" s="520"/>
      <c r="O313" s="520"/>
      <c r="P313" s="520"/>
      <c r="Q313" s="520"/>
      <c r="R313" s="520"/>
      <c r="S313" s="539"/>
      <c r="T313" s="540"/>
      <c r="W313" s="528"/>
      <c r="X313" s="528"/>
    </row>
    <row r="314" spans="1:24" ht="408.6" customHeight="1" x14ac:dyDescent="0.2">
      <c r="B314" s="253"/>
      <c r="C314" s="431"/>
      <c r="D314" s="431"/>
      <c r="E314" s="431"/>
      <c r="F314" s="255"/>
      <c r="G314" s="513" t="s">
        <v>855</v>
      </c>
      <c r="H314" s="514"/>
      <c r="I314" s="514"/>
      <c r="J314" s="514"/>
      <c r="K314" s="514"/>
      <c r="L314" s="514"/>
      <c r="M314" s="514"/>
      <c r="N314" s="514"/>
      <c r="O314" s="514"/>
      <c r="P314" s="514"/>
      <c r="Q314" s="514"/>
      <c r="R314" s="515"/>
      <c r="S314" s="539"/>
      <c r="T314" s="540"/>
      <c r="W314" s="528"/>
      <c r="X314" s="528"/>
    </row>
    <row r="315" spans="1:24" ht="96" customHeight="1" x14ac:dyDescent="0.2">
      <c r="B315" s="253"/>
      <c r="C315" s="431"/>
      <c r="D315" s="431"/>
      <c r="E315" s="431"/>
      <c r="F315" s="255"/>
      <c r="G315" s="516"/>
      <c r="H315" s="517"/>
      <c r="I315" s="517"/>
      <c r="J315" s="517"/>
      <c r="K315" s="517"/>
      <c r="L315" s="517"/>
      <c r="M315" s="517"/>
      <c r="N315" s="517"/>
      <c r="O315" s="517"/>
      <c r="P315" s="517"/>
      <c r="Q315" s="517"/>
      <c r="R315" s="518"/>
      <c r="S315" s="539"/>
      <c r="T315" s="540"/>
      <c r="W315" s="528"/>
      <c r="X315" s="528"/>
    </row>
    <row r="316" spans="1:24" ht="218.45" customHeight="1" x14ac:dyDescent="0.2">
      <c r="B316" s="253"/>
      <c r="C316" s="431"/>
      <c r="D316" s="431"/>
      <c r="E316" s="431"/>
      <c r="F316" s="255"/>
      <c r="G316" s="519" t="s">
        <v>994</v>
      </c>
      <c r="H316" s="520"/>
      <c r="I316" s="520"/>
      <c r="J316" s="520"/>
      <c r="K316" s="520"/>
      <c r="L316" s="520"/>
      <c r="M316" s="520"/>
      <c r="N316" s="520"/>
      <c r="O316" s="520"/>
      <c r="P316" s="520"/>
      <c r="Q316" s="520"/>
      <c r="R316" s="520"/>
      <c r="S316" s="539"/>
      <c r="T316" s="540"/>
      <c r="W316" s="528"/>
      <c r="X316" s="528"/>
    </row>
    <row r="317" spans="1:24" ht="240" customHeight="1" x14ac:dyDescent="0.2">
      <c r="B317" s="253"/>
      <c r="C317" s="431"/>
      <c r="D317" s="431"/>
      <c r="E317" s="431"/>
      <c r="F317" s="255"/>
      <c r="G317" s="519" t="s">
        <v>995</v>
      </c>
      <c r="H317" s="520"/>
      <c r="I317" s="520"/>
      <c r="J317" s="520"/>
      <c r="K317" s="520"/>
      <c r="L317" s="520"/>
      <c r="M317" s="520"/>
      <c r="N317" s="520"/>
      <c r="O317" s="520"/>
      <c r="P317" s="520"/>
      <c r="Q317" s="520"/>
      <c r="R317" s="521"/>
      <c r="S317" s="539"/>
      <c r="T317" s="540"/>
      <c r="W317" s="528"/>
      <c r="X317" s="528"/>
    </row>
    <row r="318" spans="1:24" ht="312.60000000000002" customHeight="1" x14ac:dyDescent="0.2">
      <c r="B318" s="253"/>
      <c r="C318" s="431"/>
      <c r="D318" s="431"/>
      <c r="E318" s="431"/>
      <c r="F318" s="255"/>
      <c r="G318" s="519" t="s">
        <v>996</v>
      </c>
      <c r="H318" s="534"/>
      <c r="I318" s="534"/>
      <c r="J318" s="534"/>
      <c r="K318" s="534"/>
      <c r="L318" s="534"/>
      <c r="M318" s="534"/>
      <c r="N318" s="534"/>
      <c r="O318" s="534"/>
      <c r="P318" s="534"/>
      <c r="Q318" s="534"/>
      <c r="R318" s="535"/>
      <c r="S318" s="539"/>
      <c r="T318" s="540"/>
      <c r="W318" s="528"/>
      <c r="X318" s="528"/>
    </row>
    <row r="319" spans="1:24" ht="408.6" customHeight="1" x14ac:dyDescent="0.2">
      <c r="B319" s="253"/>
      <c r="C319" s="431"/>
      <c r="D319" s="431"/>
      <c r="E319" s="431"/>
      <c r="F319" s="255"/>
      <c r="G319" s="513" t="s">
        <v>997</v>
      </c>
      <c r="H319" s="514"/>
      <c r="I319" s="514"/>
      <c r="J319" s="514"/>
      <c r="K319" s="514"/>
      <c r="L319" s="514"/>
      <c r="M319" s="514"/>
      <c r="N319" s="514"/>
      <c r="O319" s="514"/>
      <c r="P319" s="514"/>
      <c r="Q319" s="514"/>
      <c r="R319" s="515"/>
      <c r="S319" s="539"/>
      <c r="T319" s="540"/>
      <c r="W319" s="528"/>
      <c r="X319" s="528"/>
    </row>
    <row r="320" spans="1:24" ht="119.45" customHeight="1" x14ac:dyDescent="0.2">
      <c r="B320" s="253"/>
      <c r="C320" s="431"/>
      <c r="D320" s="431"/>
      <c r="E320" s="431"/>
      <c r="F320" s="255"/>
      <c r="G320" s="516"/>
      <c r="H320" s="517"/>
      <c r="I320" s="517"/>
      <c r="J320" s="517"/>
      <c r="K320" s="517"/>
      <c r="L320" s="517"/>
      <c r="M320" s="517"/>
      <c r="N320" s="517"/>
      <c r="O320" s="517"/>
      <c r="P320" s="517"/>
      <c r="Q320" s="517"/>
      <c r="R320" s="518"/>
      <c r="S320" s="539"/>
      <c r="T320" s="540"/>
      <c r="W320" s="528"/>
      <c r="X320" s="528"/>
    </row>
    <row r="321" spans="2:24" ht="363.6" customHeight="1" x14ac:dyDescent="0.2">
      <c r="B321" s="253"/>
      <c r="C321" s="431"/>
      <c r="D321" s="431"/>
      <c r="E321" s="431"/>
      <c r="F321" s="255"/>
      <c r="G321" s="536" t="s">
        <v>745</v>
      </c>
      <c r="H321" s="572"/>
      <c r="I321" s="572"/>
      <c r="J321" s="572"/>
      <c r="K321" s="572"/>
      <c r="L321" s="572"/>
      <c r="M321" s="572"/>
      <c r="N321" s="572"/>
      <c r="O321" s="572"/>
      <c r="P321" s="572"/>
      <c r="Q321" s="572"/>
      <c r="R321" s="573"/>
      <c r="S321" s="539"/>
      <c r="T321" s="540"/>
      <c r="W321" s="528"/>
      <c r="X321" s="528"/>
    </row>
    <row r="322" spans="2:24" ht="201" customHeight="1" x14ac:dyDescent="0.2">
      <c r="B322" s="253"/>
      <c r="C322" s="431"/>
      <c r="D322" s="431"/>
      <c r="E322" s="431"/>
      <c r="F322" s="255"/>
      <c r="G322" s="519" t="s">
        <v>856</v>
      </c>
      <c r="H322" s="520"/>
      <c r="I322" s="520"/>
      <c r="J322" s="520"/>
      <c r="K322" s="520"/>
      <c r="L322" s="520"/>
      <c r="M322" s="520"/>
      <c r="N322" s="520"/>
      <c r="O322" s="520"/>
      <c r="P322" s="520"/>
      <c r="Q322" s="520"/>
      <c r="R322" s="520"/>
      <c r="S322" s="539"/>
      <c r="T322" s="540"/>
      <c r="W322" s="528"/>
      <c r="X322" s="528"/>
    </row>
    <row r="323" spans="2:24" ht="201" customHeight="1" x14ac:dyDescent="0.2">
      <c r="B323" s="253"/>
      <c r="C323" s="431"/>
      <c r="D323" s="431"/>
      <c r="E323" s="431"/>
      <c r="F323" s="255"/>
      <c r="G323" s="519" t="s">
        <v>746</v>
      </c>
      <c r="H323" s="520"/>
      <c r="I323" s="520"/>
      <c r="J323" s="520"/>
      <c r="K323" s="520"/>
      <c r="L323" s="520"/>
      <c r="M323" s="520"/>
      <c r="N323" s="520"/>
      <c r="O323" s="520"/>
      <c r="P323" s="520"/>
      <c r="Q323" s="520"/>
      <c r="R323" s="520"/>
      <c r="S323" s="539"/>
      <c r="T323" s="540"/>
      <c r="W323" s="528"/>
      <c r="X323" s="528"/>
    </row>
    <row r="324" spans="2:24" ht="325.14999999999998" customHeight="1" x14ac:dyDescent="0.2">
      <c r="B324" s="253"/>
      <c r="C324" s="431"/>
      <c r="D324" s="431"/>
      <c r="E324" s="431"/>
      <c r="F324" s="255"/>
      <c r="G324" s="519" t="s">
        <v>998</v>
      </c>
      <c r="H324" s="534"/>
      <c r="I324" s="534"/>
      <c r="J324" s="534"/>
      <c r="K324" s="534"/>
      <c r="L324" s="534"/>
      <c r="M324" s="534"/>
      <c r="N324" s="534"/>
      <c r="O324" s="534"/>
      <c r="P324" s="534"/>
      <c r="Q324" s="534"/>
      <c r="R324" s="535"/>
      <c r="S324" s="539"/>
      <c r="T324" s="540"/>
      <c r="W324" s="528"/>
      <c r="X324" s="528"/>
    </row>
    <row r="325" spans="2:24" ht="228.6" customHeight="1" x14ac:dyDescent="0.2">
      <c r="B325" s="253"/>
      <c r="C325" s="431"/>
      <c r="D325" s="431"/>
      <c r="E325" s="431"/>
      <c r="F325" s="255"/>
      <c r="G325" s="519" t="s">
        <v>666</v>
      </c>
      <c r="H325" s="534"/>
      <c r="I325" s="534"/>
      <c r="J325" s="534"/>
      <c r="K325" s="534"/>
      <c r="L325" s="534"/>
      <c r="M325" s="534"/>
      <c r="N325" s="534"/>
      <c r="O325" s="534"/>
      <c r="P325" s="534"/>
      <c r="Q325" s="534"/>
      <c r="R325" s="535"/>
      <c r="S325" s="539"/>
      <c r="T325" s="540"/>
      <c r="W325" s="528"/>
      <c r="X325" s="528"/>
    </row>
    <row r="326" spans="2:24" ht="408.6" customHeight="1" x14ac:dyDescent="0.2">
      <c r="B326" s="253"/>
      <c r="C326" s="431"/>
      <c r="D326" s="431"/>
      <c r="E326" s="431"/>
      <c r="F326" s="255"/>
      <c r="G326" s="513" t="s">
        <v>999</v>
      </c>
      <c r="H326" s="514"/>
      <c r="I326" s="514"/>
      <c r="J326" s="514"/>
      <c r="K326" s="514"/>
      <c r="L326" s="514"/>
      <c r="M326" s="514"/>
      <c r="N326" s="514"/>
      <c r="O326" s="514"/>
      <c r="P326" s="514"/>
      <c r="Q326" s="514"/>
      <c r="R326" s="515"/>
      <c r="S326" s="539"/>
      <c r="T326" s="540"/>
      <c r="W326" s="528"/>
      <c r="X326" s="528"/>
    </row>
    <row r="327" spans="2:24" ht="19.149999999999999" customHeight="1" x14ac:dyDescent="0.2">
      <c r="B327" s="253"/>
      <c r="C327" s="431"/>
      <c r="D327" s="431"/>
      <c r="E327" s="431"/>
      <c r="F327" s="255"/>
      <c r="G327" s="516"/>
      <c r="H327" s="517"/>
      <c r="I327" s="517"/>
      <c r="J327" s="517"/>
      <c r="K327" s="517"/>
      <c r="L327" s="517"/>
      <c r="M327" s="517"/>
      <c r="N327" s="517"/>
      <c r="O327" s="517"/>
      <c r="P327" s="517"/>
      <c r="Q327" s="517"/>
      <c r="R327" s="518"/>
      <c r="S327" s="539"/>
      <c r="T327" s="540"/>
      <c r="W327" s="528"/>
      <c r="X327" s="528"/>
    </row>
    <row r="328" spans="2:24" ht="205.9" customHeight="1" x14ac:dyDescent="0.2">
      <c r="B328" s="253"/>
      <c r="C328" s="431"/>
      <c r="D328" s="431"/>
      <c r="E328" s="431"/>
      <c r="F328" s="255"/>
      <c r="G328" s="519" t="s">
        <v>715</v>
      </c>
      <c r="H328" s="520"/>
      <c r="I328" s="520"/>
      <c r="J328" s="520"/>
      <c r="K328" s="520"/>
      <c r="L328" s="520"/>
      <c r="M328" s="520"/>
      <c r="N328" s="520"/>
      <c r="O328" s="520"/>
      <c r="P328" s="520"/>
      <c r="Q328" s="520"/>
      <c r="R328" s="521"/>
      <c r="S328" s="539"/>
      <c r="T328" s="540"/>
      <c r="W328" s="528"/>
      <c r="X328" s="528"/>
    </row>
    <row r="329" spans="2:24" ht="270" customHeight="1" x14ac:dyDescent="0.2">
      <c r="B329" s="253"/>
      <c r="C329" s="431"/>
      <c r="D329" s="431"/>
      <c r="E329" s="431"/>
      <c r="F329" s="255"/>
      <c r="G329" s="519" t="s">
        <v>832</v>
      </c>
      <c r="H329" s="520"/>
      <c r="I329" s="520"/>
      <c r="J329" s="520"/>
      <c r="K329" s="520"/>
      <c r="L329" s="520"/>
      <c r="M329" s="520"/>
      <c r="N329" s="520"/>
      <c r="O329" s="520"/>
      <c r="P329" s="520"/>
      <c r="Q329" s="520"/>
      <c r="R329" s="521"/>
      <c r="S329" s="539"/>
      <c r="T329" s="540"/>
      <c r="W329" s="528"/>
      <c r="X329" s="528"/>
    </row>
    <row r="330" spans="2:24" ht="156" customHeight="1" x14ac:dyDescent="0.2">
      <c r="B330" s="253"/>
      <c r="C330" s="431"/>
      <c r="D330" s="431"/>
      <c r="E330" s="431"/>
      <c r="F330" s="255"/>
      <c r="G330" s="536" t="s">
        <v>667</v>
      </c>
      <c r="H330" s="534"/>
      <c r="I330" s="534"/>
      <c r="J330" s="534"/>
      <c r="K330" s="534"/>
      <c r="L330" s="534"/>
      <c r="M330" s="534"/>
      <c r="N330" s="534"/>
      <c r="O330" s="534"/>
      <c r="P330" s="534"/>
      <c r="Q330" s="534"/>
      <c r="R330" s="535"/>
      <c r="S330" s="539"/>
      <c r="T330" s="540"/>
      <c r="W330" s="528"/>
      <c r="X330" s="528"/>
    </row>
    <row r="331" spans="2:24" ht="225.6" customHeight="1" x14ac:dyDescent="0.2">
      <c r="B331" s="253"/>
      <c r="C331" s="431"/>
      <c r="D331" s="431"/>
      <c r="E331" s="431"/>
      <c r="F331" s="255"/>
      <c r="G331" s="519" t="s">
        <v>747</v>
      </c>
      <c r="H331" s="520"/>
      <c r="I331" s="520"/>
      <c r="J331" s="520"/>
      <c r="K331" s="520"/>
      <c r="L331" s="520"/>
      <c r="M331" s="520"/>
      <c r="N331" s="520"/>
      <c r="O331" s="520"/>
      <c r="P331" s="520"/>
      <c r="Q331" s="520"/>
      <c r="R331" s="521"/>
      <c r="S331" s="539"/>
      <c r="T331" s="540"/>
      <c r="W331" s="528"/>
      <c r="X331" s="528"/>
    </row>
    <row r="332" spans="2:24" ht="297" customHeight="1" x14ac:dyDescent="0.2">
      <c r="B332" s="253"/>
      <c r="C332" s="431"/>
      <c r="D332" s="431"/>
      <c r="E332" s="431"/>
      <c r="F332" s="255"/>
      <c r="G332" s="519" t="s">
        <v>857</v>
      </c>
      <c r="H332" s="520"/>
      <c r="I332" s="520"/>
      <c r="J332" s="520"/>
      <c r="K332" s="520"/>
      <c r="L332" s="520"/>
      <c r="M332" s="520"/>
      <c r="N332" s="520"/>
      <c r="O332" s="520"/>
      <c r="P332" s="520"/>
      <c r="Q332" s="520"/>
      <c r="R332" s="521"/>
      <c r="S332" s="539"/>
      <c r="T332" s="540"/>
      <c r="W332" s="528"/>
      <c r="X332" s="528"/>
    </row>
    <row r="333" spans="2:24" ht="396" customHeight="1" x14ac:dyDescent="0.2">
      <c r="B333" s="253"/>
      <c r="C333" s="431"/>
      <c r="D333" s="431"/>
      <c r="E333" s="431"/>
      <c r="F333" s="255"/>
      <c r="G333" s="513" t="s">
        <v>716</v>
      </c>
      <c r="H333" s="514"/>
      <c r="I333" s="514"/>
      <c r="J333" s="514"/>
      <c r="K333" s="514"/>
      <c r="L333" s="514"/>
      <c r="M333" s="514"/>
      <c r="N333" s="514"/>
      <c r="O333" s="514"/>
      <c r="P333" s="514"/>
      <c r="Q333" s="514"/>
      <c r="R333" s="515"/>
      <c r="S333" s="539"/>
      <c r="T333" s="540"/>
      <c r="W333" s="528"/>
      <c r="X333" s="528"/>
    </row>
    <row r="334" spans="2:24" ht="36" customHeight="1" x14ac:dyDescent="0.2">
      <c r="B334" s="253"/>
      <c r="C334" s="431"/>
      <c r="D334" s="431"/>
      <c r="E334" s="431"/>
      <c r="F334" s="255"/>
      <c r="G334" s="516"/>
      <c r="H334" s="517"/>
      <c r="I334" s="517"/>
      <c r="J334" s="517"/>
      <c r="K334" s="517"/>
      <c r="L334" s="517"/>
      <c r="M334" s="517"/>
      <c r="N334" s="517"/>
      <c r="O334" s="517"/>
      <c r="P334" s="517"/>
      <c r="Q334" s="517"/>
      <c r="R334" s="518"/>
      <c r="S334" s="539"/>
      <c r="T334" s="540"/>
      <c r="W334" s="528"/>
      <c r="X334" s="528"/>
    </row>
    <row r="335" spans="2:24" ht="408.6" customHeight="1" x14ac:dyDescent="0.2">
      <c r="B335" s="253"/>
      <c r="C335" s="431"/>
      <c r="D335" s="431"/>
      <c r="E335" s="431"/>
      <c r="F335" s="255"/>
      <c r="G335" s="513" t="s">
        <v>1000</v>
      </c>
      <c r="H335" s="514"/>
      <c r="I335" s="514"/>
      <c r="J335" s="514"/>
      <c r="K335" s="514"/>
      <c r="L335" s="514"/>
      <c r="M335" s="514"/>
      <c r="N335" s="514"/>
      <c r="O335" s="514"/>
      <c r="P335" s="514"/>
      <c r="Q335" s="514"/>
      <c r="R335" s="515"/>
      <c r="S335" s="539"/>
      <c r="T335" s="540"/>
      <c r="W335" s="528"/>
      <c r="X335" s="528"/>
    </row>
    <row r="336" spans="2:24" ht="68.45" customHeight="1" x14ac:dyDescent="0.2">
      <c r="B336" s="253"/>
      <c r="C336" s="431"/>
      <c r="D336" s="431"/>
      <c r="E336" s="431"/>
      <c r="F336" s="255"/>
      <c r="G336" s="516"/>
      <c r="H336" s="517"/>
      <c r="I336" s="517"/>
      <c r="J336" s="517"/>
      <c r="K336" s="517"/>
      <c r="L336" s="517"/>
      <c r="M336" s="517"/>
      <c r="N336" s="517"/>
      <c r="O336" s="517"/>
      <c r="P336" s="517"/>
      <c r="Q336" s="517"/>
      <c r="R336" s="518"/>
      <c r="S336" s="539"/>
      <c r="T336" s="540"/>
      <c r="W336" s="528"/>
      <c r="X336" s="528"/>
    </row>
    <row r="337" spans="2:24" ht="265.89999999999998" customHeight="1" x14ac:dyDescent="0.2">
      <c r="B337" s="253"/>
      <c r="C337" s="431"/>
      <c r="D337" s="431"/>
      <c r="E337" s="431"/>
      <c r="F337" s="255"/>
      <c r="G337" s="519" t="s">
        <v>858</v>
      </c>
      <c r="H337" s="520"/>
      <c r="I337" s="520"/>
      <c r="J337" s="520"/>
      <c r="K337" s="520"/>
      <c r="L337" s="520"/>
      <c r="M337" s="520"/>
      <c r="N337" s="520"/>
      <c r="O337" s="520"/>
      <c r="P337" s="520"/>
      <c r="Q337" s="520"/>
      <c r="R337" s="521"/>
      <c r="S337" s="539"/>
      <c r="T337" s="540"/>
      <c r="W337" s="528"/>
      <c r="X337" s="528"/>
    </row>
    <row r="338" spans="2:24" ht="143.44999999999999" customHeight="1" x14ac:dyDescent="0.2">
      <c r="B338" s="253"/>
      <c r="C338" s="431"/>
      <c r="D338" s="431"/>
      <c r="E338" s="431"/>
      <c r="F338" s="255"/>
      <c r="G338" s="519" t="s">
        <v>748</v>
      </c>
      <c r="H338" s="520"/>
      <c r="I338" s="520"/>
      <c r="J338" s="520"/>
      <c r="K338" s="520"/>
      <c r="L338" s="520"/>
      <c r="M338" s="520"/>
      <c r="N338" s="520"/>
      <c r="O338" s="520"/>
      <c r="P338" s="520"/>
      <c r="Q338" s="520"/>
      <c r="R338" s="521"/>
      <c r="S338" s="539"/>
      <c r="T338" s="540"/>
      <c r="W338" s="528"/>
      <c r="X338" s="528"/>
    </row>
    <row r="339" spans="2:24" ht="142.9" customHeight="1" x14ac:dyDescent="0.2">
      <c r="B339" s="253"/>
      <c r="C339" s="431"/>
      <c r="D339" s="431"/>
      <c r="E339" s="431"/>
      <c r="F339" s="255"/>
      <c r="G339" s="519" t="s">
        <v>749</v>
      </c>
      <c r="H339" s="520"/>
      <c r="I339" s="520"/>
      <c r="J339" s="520"/>
      <c r="K339" s="520"/>
      <c r="L339" s="520"/>
      <c r="M339" s="520"/>
      <c r="N339" s="520"/>
      <c r="O339" s="520"/>
      <c r="P339" s="520"/>
      <c r="Q339" s="520"/>
      <c r="R339" s="521"/>
      <c r="S339" s="539"/>
      <c r="T339" s="540"/>
      <c r="W339" s="528"/>
      <c r="X339" s="528"/>
    </row>
    <row r="340" spans="2:24" ht="247.15" customHeight="1" x14ac:dyDescent="0.2">
      <c r="B340" s="253"/>
      <c r="C340" s="431"/>
      <c r="D340" s="431"/>
      <c r="E340" s="431"/>
      <c r="F340" s="255"/>
      <c r="G340" s="519" t="s">
        <v>859</v>
      </c>
      <c r="H340" s="520"/>
      <c r="I340" s="520"/>
      <c r="J340" s="520"/>
      <c r="K340" s="520"/>
      <c r="L340" s="520"/>
      <c r="M340" s="520"/>
      <c r="N340" s="520"/>
      <c r="O340" s="520"/>
      <c r="P340" s="520"/>
      <c r="Q340" s="520"/>
      <c r="R340" s="521"/>
      <c r="S340" s="539"/>
      <c r="T340" s="540"/>
      <c r="W340" s="528"/>
      <c r="X340" s="528"/>
    </row>
    <row r="341" spans="2:24" ht="196.15" customHeight="1" x14ac:dyDescent="0.2">
      <c r="B341" s="253"/>
      <c r="C341" s="431"/>
      <c r="D341" s="431"/>
      <c r="E341" s="431"/>
      <c r="F341" s="255"/>
      <c r="G341" s="519" t="s">
        <v>750</v>
      </c>
      <c r="H341" s="520"/>
      <c r="I341" s="520"/>
      <c r="J341" s="520"/>
      <c r="K341" s="520"/>
      <c r="L341" s="520"/>
      <c r="M341" s="520"/>
      <c r="N341" s="520"/>
      <c r="O341" s="520"/>
      <c r="P341" s="520"/>
      <c r="Q341" s="520"/>
      <c r="R341" s="521"/>
      <c r="S341" s="539"/>
      <c r="T341" s="540"/>
      <c r="W341" s="528"/>
      <c r="X341" s="528"/>
    </row>
    <row r="342" spans="2:24" ht="198.6" customHeight="1" x14ac:dyDescent="0.2">
      <c r="B342" s="253"/>
      <c r="C342" s="431"/>
      <c r="D342" s="431"/>
      <c r="E342" s="431"/>
      <c r="F342" s="255"/>
      <c r="G342" s="519" t="s">
        <v>717</v>
      </c>
      <c r="H342" s="520"/>
      <c r="I342" s="520"/>
      <c r="J342" s="520"/>
      <c r="K342" s="520"/>
      <c r="L342" s="520"/>
      <c r="M342" s="520"/>
      <c r="N342" s="520"/>
      <c r="O342" s="520"/>
      <c r="P342" s="520"/>
      <c r="Q342" s="520"/>
      <c r="R342" s="521"/>
      <c r="S342" s="539"/>
      <c r="T342" s="540"/>
      <c r="W342" s="528"/>
      <c r="X342" s="528"/>
    </row>
    <row r="343" spans="2:24" ht="318.60000000000002" customHeight="1" x14ac:dyDescent="0.2">
      <c r="B343" s="253"/>
      <c r="C343" s="431"/>
      <c r="D343" s="431"/>
      <c r="E343" s="431"/>
      <c r="F343" s="255"/>
      <c r="G343" s="519" t="s">
        <v>1001</v>
      </c>
      <c r="H343" s="520"/>
      <c r="I343" s="520"/>
      <c r="J343" s="520"/>
      <c r="K343" s="520"/>
      <c r="L343" s="520"/>
      <c r="M343" s="520"/>
      <c r="N343" s="520"/>
      <c r="O343" s="520"/>
      <c r="P343" s="520"/>
      <c r="Q343" s="520"/>
      <c r="R343" s="521"/>
      <c r="S343" s="539"/>
      <c r="T343" s="540"/>
      <c r="W343" s="528"/>
      <c r="X343" s="528"/>
    </row>
    <row r="344" spans="2:24" ht="330.6" customHeight="1" x14ac:dyDescent="0.2">
      <c r="B344" s="253"/>
      <c r="C344" s="431"/>
      <c r="D344" s="431"/>
      <c r="E344" s="431"/>
      <c r="F344" s="255"/>
      <c r="G344" s="519" t="s">
        <v>751</v>
      </c>
      <c r="H344" s="520"/>
      <c r="I344" s="520"/>
      <c r="J344" s="520"/>
      <c r="K344" s="520"/>
      <c r="L344" s="520"/>
      <c r="M344" s="520"/>
      <c r="N344" s="520"/>
      <c r="O344" s="520"/>
      <c r="P344" s="520"/>
      <c r="Q344" s="520"/>
      <c r="R344" s="521"/>
      <c r="S344" s="539"/>
      <c r="T344" s="540"/>
      <c r="W344" s="528"/>
      <c r="X344" s="528"/>
    </row>
    <row r="345" spans="2:24" ht="252" customHeight="1" x14ac:dyDescent="0.2">
      <c r="B345" s="253"/>
      <c r="C345" s="431"/>
      <c r="D345" s="431"/>
      <c r="E345" s="431"/>
      <c r="F345" s="255"/>
      <c r="G345" s="519" t="s">
        <v>752</v>
      </c>
      <c r="H345" s="520"/>
      <c r="I345" s="520"/>
      <c r="J345" s="520"/>
      <c r="K345" s="520"/>
      <c r="L345" s="520"/>
      <c r="M345" s="520"/>
      <c r="N345" s="520"/>
      <c r="O345" s="520"/>
      <c r="P345" s="520"/>
      <c r="Q345" s="520"/>
      <c r="R345" s="521"/>
      <c r="S345" s="539"/>
      <c r="T345" s="540"/>
      <c r="W345" s="528"/>
      <c r="X345" s="528"/>
    </row>
    <row r="346" spans="2:24" ht="220.9" customHeight="1" x14ac:dyDescent="0.2">
      <c r="B346" s="253"/>
      <c r="C346" s="431"/>
      <c r="D346" s="431"/>
      <c r="E346" s="431"/>
      <c r="F346" s="255"/>
      <c r="G346" s="519" t="s">
        <v>753</v>
      </c>
      <c r="H346" s="520"/>
      <c r="I346" s="520"/>
      <c r="J346" s="520"/>
      <c r="K346" s="520"/>
      <c r="L346" s="520"/>
      <c r="M346" s="520"/>
      <c r="N346" s="520"/>
      <c r="O346" s="520"/>
      <c r="P346" s="520"/>
      <c r="Q346" s="520"/>
      <c r="R346" s="521"/>
      <c r="S346" s="539"/>
      <c r="T346" s="540"/>
      <c r="W346" s="528"/>
      <c r="X346" s="528"/>
    </row>
    <row r="347" spans="2:24" ht="129" customHeight="1" x14ac:dyDescent="0.2">
      <c r="B347" s="253"/>
      <c r="C347" s="431"/>
      <c r="D347" s="431"/>
      <c r="E347" s="431"/>
      <c r="F347" s="255"/>
      <c r="G347" s="519" t="s">
        <v>754</v>
      </c>
      <c r="H347" s="520"/>
      <c r="I347" s="520"/>
      <c r="J347" s="520"/>
      <c r="K347" s="520"/>
      <c r="L347" s="520"/>
      <c r="M347" s="520"/>
      <c r="N347" s="520"/>
      <c r="O347" s="520"/>
      <c r="P347" s="520"/>
      <c r="Q347" s="520"/>
      <c r="R347" s="521"/>
      <c r="S347" s="539"/>
      <c r="T347" s="540"/>
      <c r="W347" s="528"/>
      <c r="X347" s="528"/>
    </row>
    <row r="348" spans="2:24" ht="115.9" customHeight="1" x14ac:dyDescent="0.2">
      <c r="B348" s="253"/>
      <c r="C348" s="431"/>
      <c r="D348" s="431"/>
      <c r="E348" s="431"/>
      <c r="F348" s="255"/>
      <c r="G348" s="519" t="s">
        <v>1002</v>
      </c>
      <c r="H348" s="520"/>
      <c r="I348" s="520"/>
      <c r="J348" s="520"/>
      <c r="K348" s="520"/>
      <c r="L348" s="520"/>
      <c r="M348" s="520"/>
      <c r="N348" s="520"/>
      <c r="O348" s="520"/>
      <c r="P348" s="520"/>
      <c r="Q348" s="520"/>
      <c r="R348" s="521"/>
      <c r="S348" s="183"/>
      <c r="T348" s="182"/>
      <c r="W348" s="181"/>
      <c r="X348" s="181"/>
    </row>
    <row r="349" spans="2:24" ht="409.15" customHeight="1" x14ac:dyDescent="0.2">
      <c r="B349" s="253"/>
      <c r="C349" s="431"/>
      <c r="D349" s="431"/>
      <c r="E349" s="431"/>
      <c r="F349" s="255"/>
      <c r="G349" s="513" t="s">
        <v>1003</v>
      </c>
      <c r="H349" s="514"/>
      <c r="I349" s="514"/>
      <c r="J349" s="514"/>
      <c r="K349" s="514"/>
      <c r="L349" s="514"/>
      <c r="M349" s="514"/>
      <c r="N349" s="514"/>
      <c r="O349" s="514"/>
      <c r="P349" s="514"/>
      <c r="Q349" s="514"/>
      <c r="R349" s="515"/>
      <c r="S349" s="183"/>
      <c r="T349" s="187"/>
      <c r="W349" s="186"/>
      <c r="X349" s="186"/>
    </row>
    <row r="350" spans="2:24" ht="65.45" customHeight="1" thickBot="1" x14ac:dyDescent="0.25">
      <c r="B350" s="253"/>
      <c r="C350" s="431"/>
      <c r="D350" s="431"/>
      <c r="E350" s="431"/>
      <c r="F350" s="255"/>
      <c r="G350" s="541"/>
      <c r="H350" s="542"/>
      <c r="I350" s="542"/>
      <c r="J350" s="542"/>
      <c r="K350" s="542"/>
      <c r="L350" s="542"/>
      <c r="M350" s="542"/>
      <c r="N350" s="542"/>
      <c r="O350" s="542"/>
      <c r="P350" s="542"/>
      <c r="Q350" s="542"/>
      <c r="R350" s="543"/>
      <c r="S350" s="183"/>
      <c r="T350" s="187"/>
      <c r="W350" s="186"/>
      <c r="X350" s="186"/>
    </row>
    <row r="351" spans="2:24" ht="238.9" customHeight="1" x14ac:dyDescent="0.2">
      <c r="B351" s="256"/>
      <c r="C351" s="257"/>
      <c r="D351" s="257"/>
      <c r="E351" s="257"/>
      <c r="F351" s="258"/>
      <c r="G351" s="544" t="s">
        <v>847</v>
      </c>
      <c r="H351" s="545"/>
      <c r="I351" s="545"/>
      <c r="J351" s="545"/>
      <c r="K351" s="545"/>
      <c r="L351" s="545"/>
      <c r="M351" s="545"/>
      <c r="N351" s="545"/>
      <c r="O351" s="545"/>
      <c r="P351" s="545"/>
      <c r="Q351" s="545"/>
      <c r="R351" s="546"/>
      <c r="S351" s="183"/>
      <c r="T351" s="187"/>
      <c r="W351" s="186"/>
      <c r="X351" s="186"/>
    </row>
    <row r="352" spans="2:24" ht="114.6" customHeight="1" x14ac:dyDescent="0.2">
      <c r="B352" s="304" t="s">
        <v>861</v>
      </c>
      <c r="C352" s="305"/>
      <c r="D352" s="305"/>
      <c r="E352" s="305"/>
      <c r="F352" s="305"/>
      <c r="G352" s="547" t="s">
        <v>1005</v>
      </c>
      <c r="H352" s="547"/>
      <c r="I352" s="547"/>
      <c r="J352" s="547"/>
      <c r="K352" s="547"/>
      <c r="L352" s="547"/>
      <c r="M352" s="547"/>
      <c r="N352" s="547"/>
      <c r="O352" s="547"/>
      <c r="P352" s="547"/>
      <c r="Q352" s="547"/>
      <c r="R352" s="547"/>
      <c r="S352" s="548"/>
      <c r="T352" s="549"/>
    </row>
    <row r="353" spans="1:20" ht="156" customHeight="1" x14ac:dyDescent="0.2">
      <c r="B353" s="304" t="s">
        <v>862</v>
      </c>
      <c r="C353" s="305"/>
      <c r="D353" s="305"/>
      <c r="E353" s="305"/>
      <c r="F353" s="305"/>
      <c r="G353" s="473" t="s">
        <v>1004</v>
      </c>
      <c r="H353" s="473"/>
      <c r="I353" s="473"/>
      <c r="J353" s="473"/>
      <c r="K353" s="473"/>
      <c r="L353" s="473"/>
      <c r="M353" s="473"/>
      <c r="N353" s="473"/>
      <c r="O353" s="473"/>
      <c r="P353" s="473"/>
      <c r="Q353" s="473"/>
      <c r="R353" s="473"/>
      <c r="S353" s="550"/>
      <c r="T353" s="551"/>
    </row>
    <row r="354" spans="1:20" ht="160.15" customHeight="1" x14ac:dyDescent="0.2">
      <c r="B354" s="304" t="s">
        <v>863</v>
      </c>
      <c r="C354" s="305"/>
      <c r="D354" s="305"/>
      <c r="E354" s="305"/>
      <c r="F354" s="305"/>
      <c r="G354" s="473" t="s">
        <v>866</v>
      </c>
      <c r="H354" s="473"/>
      <c r="I354" s="473"/>
      <c r="J354" s="473"/>
      <c r="K354" s="473"/>
      <c r="L354" s="473"/>
      <c r="M354" s="473"/>
      <c r="N354" s="473"/>
      <c r="O354" s="473"/>
      <c r="P354" s="473"/>
      <c r="Q354" s="473"/>
      <c r="R354" s="473"/>
      <c r="S354" s="550"/>
      <c r="T354" s="551"/>
    </row>
    <row r="355" spans="1:20" ht="93.6" customHeight="1" x14ac:dyDescent="0.2">
      <c r="B355" s="304" t="s">
        <v>864</v>
      </c>
      <c r="C355" s="305"/>
      <c r="D355" s="305"/>
      <c r="E355" s="305"/>
      <c r="F355" s="305"/>
      <c r="G355" s="473" t="s">
        <v>865</v>
      </c>
      <c r="H355" s="473"/>
      <c r="I355" s="473"/>
      <c r="J355" s="473"/>
      <c r="K355" s="473"/>
      <c r="L355" s="473"/>
      <c r="M355" s="473"/>
      <c r="N355" s="473"/>
      <c r="O355" s="473"/>
      <c r="P355" s="473"/>
      <c r="Q355" s="473"/>
      <c r="R355" s="473"/>
      <c r="S355" s="550"/>
      <c r="T355" s="551"/>
    </row>
    <row r="356" spans="1:20" ht="109.9" customHeight="1" x14ac:dyDescent="0.2">
      <c r="B356" s="304" t="s">
        <v>690</v>
      </c>
      <c r="C356" s="305"/>
      <c r="D356" s="305"/>
      <c r="E356" s="305"/>
      <c r="F356" s="305"/>
      <c r="G356" s="473" t="s">
        <v>1006</v>
      </c>
      <c r="H356" s="473"/>
      <c r="I356" s="473"/>
      <c r="J356" s="473"/>
      <c r="K356" s="473"/>
      <c r="L356" s="473"/>
      <c r="M356" s="473"/>
      <c r="N356" s="473"/>
      <c r="O356" s="473"/>
      <c r="P356" s="473"/>
      <c r="Q356" s="473"/>
      <c r="R356" s="473"/>
      <c r="S356" s="550"/>
      <c r="T356" s="551"/>
    </row>
    <row r="357" spans="1:20" ht="125.45" customHeight="1" x14ac:dyDescent="0.2">
      <c r="B357" s="304" t="s">
        <v>850</v>
      </c>
      <c r="C357" s="305"/>
      <c r="D357" s="305"/>
      <c r="E357" s="305"/>
      <c r="F357" s="305"/>
      <c r="G357" s="473" t="s">
        <v>1007</v>
      </c>
      <c r="H357" s="473"/>
      <c r="I357" s="473"/>
      <c r="J357" s="473"/>
      <c r="K357" s="473"/>
      <c r="L357" s="473"/>
      <c r="M357" s="473"/>
      <c r="N357" s="473"/>
      <c r="O357" s="473"/>
      <c r="P357" s="473"/>
      <c r="Q357" s="473"/>
      <c r="R357" s="473"/>
      <c r="S357" s="550"/>
      <c r="T357" s="551"/>
    </row>
    <row r="358" spans="1:20" ht="89.45" customHeight="1" x14ac:dyDescent="0.2">
      <c r="B358" s="304" t="s">
        <v>860</v>
      </c>
      <c r="C358" s="305"/>
      <c r="D358" s="305"/>
      <c r="E358" s="305"/>
      <c r="F358" s="305"/>
      <c r="G358" s="473" t="s">
        <v>1008</v>
      </c>
      <c r="H358" s="473"/>
      <c r="I358" s="473"/>
      <c r="J358" s="473"/>
      <c r="K358" s="473"/>
      <c r="L358" s="473"/>
      <c r="M358" s="473"/>
      <c r="N358" s="473"/>
      <c r="O358" s="473"/>
      <c r="P358" s="473"/>
      <c r="Q358" s="473"/>
      <c r="R358" s="473"/>
      <c r="S358" s="552"/>
      <c r="T358" s="553"/>
    </row>
    <row r="359" spans="1:20" ht="15" customHeight="1" x14ac:dyDescent="0.2">
      <c r="B359" s="522" t="s">
        <v>113</v>
      </c>
      <c r="C359" s="523"/>
      <c r="D359" s="523"/>
      <c r="E359" s="523"/>
      <c r="F359" s="523"/>
      <c r="G359" s="523"/>
      <c r="H359" s="523"/>
      <c r="I359" s="523"/>
      <c r="J359" s="523"/>
      <c r="K359" s="523"/>
      <c r="L359" s="523"/>
      <c r="M359" s="523"/>
      <c r="N359" s="523"/>
      <c r="O359" s="523"/>
      <c r="P359" s="523"/>
      <c r="Q359" s="523"/>
      <c r="R359" s="523"/>
      <c r="S359" s="523"/>
      <c r="T359" s="524"/>
    </row>
    <row r="360" spans="1:20" ht="15" customHeight="1" x14ac:dyDescent="0.2">
      <c r="B360" s="395" t="s">
        <v>48</v>
      </c>
      <c r="C360" s="396"/>
      <c r="D360" s="396"/>
      <c r="E360" s="396"/>
      <c r="F360" s="397"/>
      <c r="G360" s="525" t="s">
        <v>104</v>
      </c>
      <c r="H360" s="526"/>
      <c r="I360" s="526"/>
      <c r="J360" s="526"/>
      <c r="K360" s="526"/>
      <c r="L360" s="526"/>
      <c r="M360" s="526"/>
      <c r="N360" s="526"/>
      <c r="O360" s="526"/>
      <c r="P360" s="526"/>
      <c r="Q360" s="526"/>
      <c r="R360" s="527"/>
      <c r="S360" s="525" t="s">
        <v>105</v>
      </c>
      <c r="T360" s="527"/>
    </row>
    <row r="361" spans="1:20" ht="133.15" customHeight="1" x14ac:dyDescent="0.2">
      <c r="A361" s="76"/>
      <c r="B361" s="275" t="s">
        <v>681</v>
      </c>
      <c r="C361" s="275"/>
      <c r="D361" s="275"/>
      <c r="E361" s="275"/>
      <c r="F361" s="275"/>
      <c r="G361" s="506" t="s">
        <v>889</v>
      </c>
      <c r="H361" s="506"/>
      <c r="I361" s="506"/>
      <c r="J361" s="506"/>
      <c r="K361" s="506"/>
      <c r="L361" s="506"/>
      <c r="M361" s="506"/>
      <c r="N361" s="506"/>
      <c r="O361" s="506"/>
      <c r="P361" s="506"/>
      <c r="Q361" s="506"/>
      <c r="R361" s="506"/>
      <c r="S361" s="504" t="s">
        <v>890</v>
      </c>
      <c r="T361" s="505"/>
    </row>
    <row r="362" spans="1:20" ht="116.45" customHeight="1" x14ac:dyDescent="0.2">
      <c r="A362" s="76"/>
      <c r="B362" s="275" t="s">
        <v>682</v>
      </c>
      <c r="C362" s="275"/>
      <c r="D362" s="275"/>
      <c r="E362" s="275"/>
      <c r="F362" s="275"/>
      <c r="G362" s="510" t="s">
        <v>891</v>
      </c>
      <c r="H362" s="511"/>
      <c r="I362" s="511"/>
      <c r="J362" s="511"/>
      <c r="K362" s="511"/>
      <c r="L362" s="511"/>
      <c r="M362" s="511"/>
      <c r="N362" s="511"/>
      <c r="O362" s="511"/>
      <c r="P362" s="511"/>
      <c r="Q362" s="511"/>
      <c r="R362" s="512"/>
      <c r="S362" s="504" t="s">
        <v>890</v>
      </c>
      <c r="T362" s="505"/>
    </row>
    <row r="363" spans="1:20" ht="140.44999999999999" customHeight="1" x14ac:dyDescent="0.2">
      <c r="A363" s="76"/>
      <c r="B363" s="275" t="s">
        <v>683</v>
      </c>
      <c r="C363" s="275"/>
      <c r="D363" s="275"/>
      <c r="E363" s="275"/>
      <c r="F363" s="275"/>
      <c r="G363" s="507" t="s">
        <v>892</v>
      </c>
      <c r="H363" s="508"/>
      <c r="I363" s="508"/>
      <c r="J363" s="508"/>
      <c r="K363" s="508"/>
      <c r="L363" s="508"/>
      <c r="M363" s="508"/>
      <c r="N363" s="508"/>
      <c r="O363" s="508"/>
      <c r="P363" s="508"/>
      <c r="Q363" s="508"/>
      <c r="R363" s="509"/>
      <c r="S363" s="504" t="s">
        <v>890</v>
      </c>
      <c r="T363" s="505"/>
    </row>
    <row r="364" spans="1:20" ht="148.9" customHeight="1" x14ac:dyDescent="0.2">
      <c r="A364" s="76"/>
      <c r="B364" s="275" t="s">
        <v>684</v>
      </c>
      <c r="C364" s="275"/>
      <c r="D364" s="275"/>
      <c r="E364" s="275"/>
      <c r="F364" s="275"/>
      <c r="G364" s="501" t="s">
        <v>893</v>
      </c>
      <c r="H364" s="502"/>
      <c r="I364" s="502"/>
      <c r="J364" s="502"/>
      <c r="K364" s="502"/>
      <c r="L364" s="502"/>
      <c r="M364" s="502"/>
      <c r="N364" s="502"/>
      <c r="O364" s="502"/>
      <c r="P364" s="502"/>
      <c r="Q364" s="502"/>
      <c r="R364" s="503"/>
      <c r="S364" s="504" t="s">
        <v>890</v>
      </c>
      <c r="T364" s="505"/>
    </row>
    <row r="365" spans="1:20" ht="127.9" customHeight="1" x14ac:dyDescent="0.2">
      <c r="A365" s="76"/>
      <c r="B365" s="275" t="s">
        <v>685</v>
      </c>
      <c r="C365" s="275"/>
      <c r="D365" s="275"/>
      <c r="E365" s="275"/>
      <c r="F365" s="275"/>
      <c r="G365" s="507" t="s">
        <v>894</v>
      </c>
      <c r="H365" s="508"/>
      <c r="I365" s="508"/>
      <c r="J365" s="508"/>
      <c r="K365" s="508"/>
      <c r="L365" s="508"/>
      <c r="M365" s="508"/>
      <c r="N365" s="508"/>
      <c r="O365" s="508"/>
      <c r="P365" s="508"/>
      <c r="Q365" s="508"/>
      <c r="R365" s="509"/>
      <c r="S365" s="504" t="s">
        <v>890</v>
      </c>
      <c r="T365" s="505"/>
    </row>
    <row r="366" spans="1:20" ht="235.15" customHeight="1" x14ac:dyDescent="0.2">
      <c r="A366" s="76"/>
      <c r="B366" s="275" t="s">
        <v>686</v>
      </c>
      <c r="C366" s="275"/>
      <c r="D366" s="275"/>
      <c r="E366" s="275"/>
      <c r="F366" s="275"/>
      <c r="G366" s="595" t="s">
        <v>895</v>
      </c>
      <c r="H366" s="596"/>
      <c r="I366" s="596"/>
      <c r="J366" s="596"/>
      <c r="K366" s="596"/>
      <c r="L366" s="596"/>
      <c r="M366" s="596"/>
      <c r="N366" s="596"/>
      <c r="O366" s="596"/>
      <c r="P366" s="596"/>
      <c r="Q366" s="596"/>
      <c r="R366" s="596"/>
      <c r="S366" s="504" t="s">
        <v>890</v>
      </c>
      <c r="T366" s="505"/>
    </row>
    <row r="367" spans="1:20" ht="188.45" customHeight="1" x14ac:dyDescent="0.2">
      <c r="B367" s="250" t="s">
        <v>395</v>
      </c>
      <c r="C367" s="251"/>
      <c r="D367" s="251"/>
      <c r="E367" s="251"/>
      <c r="F367" s="251"/>
      <c r="G367" s="592"/>
      <c r="H367" s="593"/>
      <c r="I367" s="593"/>
      <c r="J367" s="593"/>
      <c r="K367" s="593"/>
      <c r="L367" s="593"/>
      <c r="M367" s="593"/>
      <c r="N367" s="593"/>
      <c r="O367" s="593"/>
      <c r="P367" s="593"/>
      <c r="Q367" s="593"/>
      <c r="R367" s="594"/>
      <c r="S367" s="296"/>
      <c r="T367" s="298"/>
    </row>
    <row r="368" spans="1:20" ht="14.1" customHeight="1" x14ac:dyDescent="0.2">
      <c r="B368" s="98"/>
      <c r="C368" s="73"/>
      <c r="D368" s="73"/>
      <c r="E368" s="73"/>
      <c r="F368" s="73"/>
      <c r="G368" s="95"/>
      <c r="H368" s="71"/>
      <c r="I368" s="71"/>
      <c r="J368" s="71"/>
      <c r="K368" s="71"/>
      <c r="L368" s="71"/>
      <c r="M368" s="71"/>
      <c r="N368" s="71"/>
      <c r="O368" s="71"/>
      <c r="P368" s="71"/>
      <c r="Q368" s="71"/>
      <c r="R368" s="71"/>
      <c r="S368" s="73"/>
      <c r="T368" s="99"/>
    </row>
    <row r="369" spans="2:20" ht="24" customHeight="1" x14ac:dyDescent="0.2">
      <c r="B369" s="580" t="s">
        <v>106</v>
      </c>
      <c r="C369" s="581"/>
      <c r="D369" s="581"/>
      <c r="E369" s="581"/>
      <c r="F369" s="581"/>
      <c r="G369" s="581"/>
      <c r="H369" s="581"/>
      <c r="I369" s="581"/>
      <c r="J369" s="581"/>
      <c r="K369" s="581"/>
      <c r="L369" s="581"/>
      <c r="M369" s="581"/>
      <c r="N369" s="581"/>
      <c r="O369" s="581"/>
      <c r="P369" s="581"/>
      <c r="Q369" s="581"/>
      <c r="R369" s="581"/>
      <c r="S369" s="581"/>
      <c r="T369" s="582"/>
    </row>
    <row r="370" spans="2:20" ht="290.45" customHeight="1" x14ac:dyDescent="0.2">
      <c r="B370" s="583" t="s">
        <v>1064</v>
      </c>
      <c r="C370" s="584"/>
      <c r="D370" s="584"/>
      <c r="E370" s="584"/>
      <c r="F370" s="584"/>
      <c r="G370" s="584"/>
      <c r="H370" s="584"/>
      <c r="I370" s="584"/>
      <c r="J370" s="584"/>
      <c r="K370" s="584"/>
      <c r="L370" s="584"/>
      <c r="M370" s="584"/>
      <c r="N370" s="584"/>
      <c r="O370" s="584"/>
      <c r="P370" s="584"/>
      <c r="Q370" s="584"/>
      <c r="R370" s="584"/>
      <c r="S370" s="584"/>
      <c r="T370" s="585"/>
    </row>
    <row r="371" spans="2:20" ht="14.25" customHeight="1" x14ac:dyDescent="0.2">
      <c r="B371" s="586"/>
      <c r="C371" s="586"/>
      <c r="D371" s="586"/>
      <c r="E371" s="586"/>
      <c r="F371" s="586"/>
      <c r="G371" s="586"/>
      <c r="H371" s="586"/>
      <c r="I371" s="586"/>
      <c r="J371" s="586"/>
      <c r="K371" s="586"/>
      <c r="L371" s="586"/>
      <c r="M371" s="586"/>
      <c r="N371" s="586"/>
      <c r="O371" s="586"/>
      <c r="P371" s="586"/>
      <c r="Q371" s="587"/>
      <c r="R371" s="588"/>
      <c r="S371" s="586"/>
      <c r="T371" s="587"/>
    </row>
    <row r="372" spans="2:20" ht="15" customHeight="1" x14ac:dyDescent="0.2">
      <c r="B372" s="589" t="s">
        <v>107</v>
      </c>
      <c r="C372" s="590"/>
      <c r="D372" s="590"/>
      <c r="E372" s="590"/>
      <c r="F372" s="591"/>
      <c r="G372" s="589" t="s">
        <v>108</v>
      </c>
      <c r="H372" s="590"/>
      <c r="I372" s="590"/>
      <c r="J372" s="590"/>
      <c r="K372" s="590"/>
      <c r="L372" s="590"/>
      <c r="M372" s="590"/>
      <c r="N372" s="590"/>
      <c r="O372" s="590"/>
      <c r="P372" s="591"/>
      <c r="Q372" s="589" t="s">
        <v>109</v>
      </c>
      <c r="R372" s="590"/>
      <c r="S372" s="590"/>
      <c r="T372" s="591"/>
    </row>
    <row r="373" spans="2:20" ht="114.75" customHeight="1" x14ac:dyDescent="0.2">
      <c r="B373" s="574" t="s">
        <v>553</v>
      </c>
      <c r="C373" s="575"/>
      <c r="D373" s="575"/>
      <c r="E373" s="575"/>
      <c r="F373" s="576"/>
      <c r="G373" s="577" t="s">
        <v>373</v>
      </c>
      <c r="H373" s="578"/>
      <c r="I373" s="578"/>
      <c r="J373" s="578"/>
      <c r="K373" s="578"/>
      <c r="L373" s="578"/>
      <c r="M373" s="578"/>
      <c r="N373" s="578"/>
      <c r="O373" s="578"/>
      <c r="P373" s="579"/>
      <c r="Q373" s="577" t="s">
        <v>117</v>
      </c>
      <c r="R373" s="578"/>
      <c r="S373" s="578"/>
      <c r="T373" s="579"/>
    </row>
    <row r="374" spans="2:20" ht="13.9" customHeight="1" x14ac:dyDescent="0.2">
      <c r="G374" s="69"/>
      <c r="H374" s="69"/>
      <c r="I374" s="69"/>
      <c r="J374" s="69"/>
      <c r="K374" s="69"/>
      <c r="L374" s="69"/>
      <c r="M374" s="69"/>
      <c r="N374" s="69"/>
      <c r="O374" s="69"/>
      <c r="P374" s="69"/>
      <c r="Q374" s="70"/>
      <c r="R374" s="70"/>
    </row>
  </sheetData>
  <mergeCells count="982">
    <mergeCell ref="B45:H45"/>
    <mergeCell ref="I45:J45"/>
    <mergeCell ref="K45:L45"/>
    <mergeCell ref="M45:R45"/>
    <mergeCell ref="B46:H46"/>
    <mergeCell ref="I46:J46"/>
    <mergeCell ref="K46:L46"/>
    <mergeCell ref="M46:R46"/>
    <mergeCell ref="B47:H47"/>
    <mergeCell ref="I47:J47"/>
    <mergeCell ref="K47:L47"/>
    <mergeCell ref="M47:R47"/>
    <mergeCell ref="B42:H42"/>
    <mergeCell ref="I42:J42"/>
    <mergeCell ref="K42:L42"/>
    <mergeCell ref="M42:R42"/>
    <mergeCell ref="B43:H43"/>
    <mergeCell ref="I43:J43"/>
    <mergeCell ref="K43:L43"/>
    <mergeCell ref="M43:R43"/>
    <mergeCell ref="B44:H44"/>
    <mergeCell ref="I44:J44"/>
    <mergeCell ref="K44:L44"/>
    <mergeCell ref="M44:R44"/>
    <mergeCell ref="B39:H39"/>
    <mergeCell ref="I39:J39"/>
    <mergeCell ref="K39:L39"/>
    <mergeCell ref="M39:R39"/>
    <mergeCell ref="B40:H40"/>
    <mergeCell ref="I40:J40"/>
    <mergeCell ref="K40:L40"/>
    <mergeCell ref="M40:R40"/>
    <mergeCell ref="B41:H41"/>
    <mergeCell ref="I41:J41"/>
    <mergeCell ref="K41:L41"/>
    <mergeCell ref="M41:R41"/>
    <mergeCell ref="K109:R109"/>
    <mergeCell ref="S109:T109"/>
    <mergeCell ref="B137:C137"/>
    <mergeCell ref="D137:J137"/>
    <mergeCell ref="K137:R137"/>
    <mergeCell ref="B111:E111"/>
    <mergeCell ref="B112:E112"/>
    <mergeCell ref="K118:R118"/>
    <mergeCell ref="B117:T117"/>
    <mergeCell ref="B118:C118"/>
    <mergeCell ref="S118:T118"/>
    <mergeCell ref="B125:C125"/>
    <mergeCell ref="D125:J125"/>
    <mergeCell ref="S125:T125"/>
    <mergeCell ref="D118:J118"/>
    <mergeCell ref="D124:J124"/>
    <mergeCell ref="S124:T124"/>
    <mergeCell ref="G111:R111"/>
    <mergeCell ref="G112:R112"/>
    <mergeCell ref="S112:T112"/>
    <mergeCell ref="B168:C168"/>
    <mergeCell ref="B162:K162"/>
    <mergeCell ref="B165:C165"/>
    <mergeCell ref="D168:E168"/>
    <mergeCell ref="J168:T168"/>
    <mergeCell ref="J166:T166"/>
    <mergeCell ref="B163:E163"/>
    <mergeCell ref="B167:C167"/>
    <mergeCell ref="B123:C123"/>
    <mergeCell ref="D123:J123"/>
    <mergeCell ref="K123:R123"/>
    <mergeCell ref="S123:T123"/>
    <mergeCell ref="G217:J217"/>
    <mergeCell ref="F199:G199"/>
    <mergeCell ref="K215:T215"/>
    <mergeCell ref="G206:J207"/>
    <mergeCell ref="C202:D202"/>
    <mergeCell ref="C205:L205"/>
    <mergeCell ref="G212:J212"/>
    <mergeCell ref="K213:T213"/>
    <mergeCell ref="E215:F215"/>
    <mergeCell ref="G215:J215"/>
    <mergeCell ref="E213:F213"/>
    <mergeCell ref="H199:I199"/>
    <mergeCell ref="E217:F217"/>
    <mergeCell ref="K120:R120"/>
    <mergeCell ref="K124:R124"/>
    <mergeCell ref="K125:R125"/>
    <mergeCell ref="B120:C120"/>
    <mergeCell ref="B113:E113"/>
    <mergeCell ref="B121:C121"/>
    <mergeCell ref="D121:J121"/>
    <mergeCell ref="K121:R121"/>
    <mergeCell ref="S121:T121"/>
    <mergeCell ref="G113:R113"/>
    <mergeCell ref="S113:T113"/>
    <mergeCell ref="G114:R114"/>
    <mergeCell ref="G115:R115"/>
    <mergeCell ref="S115:T115"/>
    <mergeCell ref="K103:R103"/>
    <mergeCell ref="B102:C102"/>
    <mergeCell ref="S103:T103"/>
    <mergeCell ref="B103:C103"/>
    <mergeCell ref="D103:J103"/>
    <mergeCell ref="B108:C108"/>
    <mergeCell ref="D108:J108"/>
    <mergeCell ref="K108:R108"/>
    <mergeCell ref="S108:T108"/>
    <mergeCell ref="D102:J102"/>
    <mergeCell ref="K102:R102"/>
    <mergeCell ref="D104:J104"/>
    <mergeCell ref="K104:R104"/>
    <mergeCell ref="B104:C104"/>
    <mergeCell ref="S104:T104"/>
    <mergeCell ref="B105:C105"/>
    <mergeCell ref="D105:J105"/>
    <mergeCell ref="K105:R105"/>
    <mergeCell ref="S105:T105"/>
    <mergeCell ref="B106:C106"/>
    <mergeCell ref="D106:J106"/>
    <mergeCell ref="K106:R106"/>
    <mergeCell ref="S106:T106"/>
    <mergeCell ref="B107:C107"/>
    <mergeCell ref="B138:C138"/>
    <mergeCell ref="D138:J138"/>
    <mergeCell ref="E220:F220"/>
    <mergeCell ref="K212:T212"/>
    <mergeCell ref="B143:D143"/>
    <mergeCell ref="K230:T230"/>
    <mergeCell ref="C224:D224"/>
    <mergeCell ref="E224:F224"/>
    <mergeCell ref="G224:J224"/>
    <mergeCell ref="C218:D218"/>
    <mergeCell ref="K217:T217"/>
    <mergeCell ref="C221:D221"/>
    <mergeCell ref="E221:F221"/>
    <mergeCell ref="G216:J216"/>
    <mergeCell ref="K218:T218"/>
    <mergeCell ref="E216:F216"/>
    <mergeCell ref="B196:C196"/>
    <mergeCell ref="D196:E196"/>
    <mergeCell ref="F196:I196"/>
    <mergeCell ref="J196:T196"/>
    <mergeCell ref="G229:J229"/>
    <mergeCell ref="K229:T229"/>
    <mergeCell ref="C203:D203"/>
    <mergeCell ref="B166:C166"/>
    <mergeCell ref="C247:D247"/>
    <mergeCell ref="B135:C135"/>
    <mergeCell ref="D135:J135"/>
    <mergeCell ref="E251:F251"/>
    <mergeCell ref="G251:H251"/>
    <mergeCell ref="K232:T232"/>
    <mergeCell ref="G221:J221"/>
    <mergeCell ref="D185:E185"/>
    <mergeCell ref="F185:I185"/>
    <mergeCell ref="C215:D215"/>
    <mergeCell ref="C211:D211"/>
    <mergeCell ref="G231:J231"/>
    <mergeCell ref="K231:T231"/>
    <mergeCell ref="C219:D219"/>
    <mergeCell ref="E219:F219"/>
    <mergeCell ref="K219:T219"/>
    <mergeCell ref="C220:D220"/>
    <mergeCell ref="G220:J220"/>
    <mergeCell ref="K220:T220"/>
    <mergeCell ref="C230:D230"/>
    <mergeCell ref="E230:F230"/>
    <mergeCell ref="G230:J230"/>
    <mergeCell ref="E229:F229"/>
    <mergeCell ref="C234:T234"/>
    <mergeCell ref="B254:C254"/>
    <mergeCell ref="B257:K257"/>
    <mergeCell ref="D255:E255"/>
    <mergeCell ref="B256:K256"/>
    <mergeCell ref="B249:T249"/>
    <mergeCell ref="H240:I240"/>
    <mergeCell ref="G255:K255"/>
    <mergeCell ref="G254:K254"/>
    <mergeCell ref="M235:T243"/>
    <mergeCell ref="C235:L235"/>
    <mergeCell ref="F236:G236"/>
    <mergeCell ref="J237:L237"/>
    <mergeCell ref="B252:D252"/>
    <mergeCell ref="K240:L240"/>
    <mergeCell ref="C237:E237"/>
    <mergeCell ref="C244:T244"/>
    <mergeCell ref="C236:E236"/>
    <mergeCell ref="B253:K253"/>
    <mergeCell ref="M247:T247"/>
    <mergeCell ref="C240:D240"/>
    <mergeCell ref="H239:I239"/>
    <mergeCell ref="C242:L242"/>
    <mergeCell ref="G243:H243"/>
    <mergeCell ref="E239:F239"/>
    <mergeCell ref="E60:H60"/>
    <mergeCell ref="G214:J214"/>
    <mergeCell ref="S138:T138"/>
    <mergeCell ref="B145:D145"/>
    <mergeCell ref="E207:F207"/>
    <mergeCell ref="G258:H258"/>
    <mergeCell ref="C207:D207"/>
    <mergeCell ref="G213:J213"/>
    <mergeCell ref="G218:J218"/>
    <mergeCell ref="C217:D217"/>
    <mergeCell ref="C216:D216"/>
    <mergeCell ref="C231:D231"/>
    <mergeCell ref="C232:D232"/>
    <mergeCell ref="E232:F232"/>
    <mergeCell ref="G232:J232"/>
    <mergeCell ref="E231:F231"/>
    <mergeCell ref="K138:R138"/>
    <mergeCell ref="E247:F247"/>
    <mergeCell ref="C245:F245"/>
    <mergeCell ref="K221:T221"/>
    <mergeCell ref="K216:T216"/>
    <mergeCell ref="C246:D246"/>
    <mergeCell ref="E246:F246"/>
    <mergeCell ref="B251:D251"/>
    <mergeCell ref="D265:E265"/>
    <mergeCell ref="B250:K250"/>
    <mergeCell ref="E67:H67"/>
    <mergeCell ref="I67:R67"/>
    <mergeCell ref="I60:R60"/>
    <mergeCell ref="E64:H64"/>
    <mergeCell ref="I71:R71"/>
    <mergeCell ref="I64:R64"/>
    <mergeCell ref="E70:H70"/>
    <mergeCell ref="E72:H72"/>
    <mergeCell ref="E68:H68"/>
    <mergeCell ref="I68:R68"/>
    <mergeCell ref="E62:H62"/>
    <mergeCell ref="I62:R62"/>
    <mergeCell ref="E61:H61"/>
    <mergeCell ref="I61:R61"/>
    <mergeCell ref="B248:T248"/>
    <mergeCell ref="G247:I247"/>
    <mergeCell ref="M245:T246"/>
    <mergeCell ref="G245:I246"/>
    <mergeCell ref="F237:G237"/>
    <mergeCell ref="J245:L246"/>
    <mergeCell ref="J247:L247"/>
    <mergeCell ref="H200:I200"/>
    <mergeCell ref="D262:E262"/>
    <mergeCell ref="B264:C264"/>
    <mergeCell ref="D263:E263"/>
    <mergeCell ref="F263:I263"/>
    <mergeCell ref="J263:T263"/>
    <mergeCell ref="B259:F259"/>
    <mergeCell ref="F264:I264"/>
    <mergeCell ref="J264:T264"/>
    <mergeCell ref="D264:E264"/>
    <mergeCell ref="F262:I262"/>
    <mergeCell ref="L259:T259"/>
    <mergeCell ref="G297:R297"/>
    <mergeCell ref="M269:T269"/>
    <mergeCell ref="E275:F275"/>
    <mergeCell ref="G279:J280"/>
    <mergeCell ref="K279:T280"/>
    <mergeCell ref="E280:F280"/>
    <mergeCell ref="S291:T291"/>
    <mergeCell ref="H278:I278"/>
    <mergeCell ref="B281:T281"/>
    <mergeCell ref="C285:E285"/>
    <mergeCell ref="B291:F291"/>
    <mergeCell ref="B296:T296"/>
    <mergeCell ref="B292:F292"/>
    <mergeCell ref="G292:R292"/>
    <mergeCell ref="C284:E284"/>
    <mergeCell ref="G293:R293"/>
    <mergeCell ref="S293:T293"/>
    <mergeCell ref="F270:G270"/>
    <mergeCell ref="C269:L269"/>
    <mergeCell ref="H274:L274"/>
    <mergeCell ref="H271:I271"/>
    <mergeCell ref="H275:L275"/>
    <mergeCell ref="J277:K277"/>
    <mergeCell ref="E274:F274"/>
    <mergeCell ref="B267:T267"/>
    <mergeCell ref="C277:G277"/>
    <mergeCell ref="C239:D239"/>
    <mergeCell ref="C243:E243"/>
    <mergeCell ref="K239:L239"/>
    <mergeCell ref="I252:K252"/>
    <mergeCell ref="D254:E254"/>
    <mergeCell ref="H270:I270"/>
    <mergeCell ref="H277:I277"/>
    <mergeCell ref="C275:D275"/>
    <mergeCell ref="J271:L271"/>
    <mergeCell ref="C268:T268"/>
    <mergeCell ref="M270:T276"/>
    <mergeCell ref="C270:E270"/>
    <mergeCell ref="C274:D274"/>
    <mergeCell ref="F265:I265"/>
    <mergeCell ref="B265:C265"/>
    <mergeCell ref="I251:K251"/>
    <mergeCell ref="I259:J259"/>
    <mergeCell ref="B261:C261"/>
    <mergeCell ref="F260:I261"/>
    <mergeCell ref="G259:H259"/>
    <mergeCell ref="J260:T261"/>
    <mergeCell ref="B260:E260"/>
    <mergeCell ref="H237:I237"/>
    <mergeCell ref="E240:F240"/>
    <mergeCell ref="J243:K243"/>
    <mergeCell ref="B302:F302"/>
    <mergeCell ref="C271:E271"/>
    <mergeCell ref="F272:G272"/>
    <mergeCell ref="C272:E272"/>
    <mergeCell ref="G302:R302"/>
    <mergeCell ref="H272:I272"/>
    <mergeCell ref="C283:L283"/>
    <mergeCell ref="B294:F294"/>
    <mergeCell ref="B301:F301"/>
    <mergeCell ref="G301:R301"/>
    <mergeCell ref="M278:T278"/>
    <mergeCell ref="C276:L276"/>
    <mergeCell ref="J272:L272"/>
    <mergeCell ref="G291:R291"/>
    <mergeCell ref="M283:T283"/>
    <mergeCell ref="S297:T297"/>
    <mergeCell ref="S292:T292"/>
    <mergeCell ref="G294:R294"/>
    <mergeCell ref="M277:T277"/>
    <mergeCell ref="B293:F293"/>
    <mergeCell ref="B266:T266"/>
    <mergeCell ref="G366:R366"/>
    <mergeCell ref="S366:T366"/>
    <mergeCell ref="B175:C175"/>
    <mergeCell ref="D175:E175"/>
    <mergeCell ref="F175:I175"/>
    <mergeCell ref="J175:T175"/>
    <mergeCell ref="B176:C176"/>
    <mergeCell ref="D176:E176"/>
    <mergeCell ref="B197:B218"/>
    <mergeCell ref="C198:L198"/>
    <mergeCell ref="E211:F211"/>
    <mergeCell ref="G211:J211"/>
    <mergeCell ref="K211:T211"/>
    <mergeCell ref="C212:D212"/>
    <mergeCell ref="F176:I176"/>
    <mergeCell ref="J176:T176"/>
    <mergeCell ref="B177:C177"/>
    <mergeCell ref="B185:C185"/>
    <mergeCell ref="F182:I182"/>
    <mergeCell ref="J182:T182"/>
    <mergeCell ref="D183:E183"/>
    <mergeCell ref="F183:I183"/>
    <mergeCell ref="J183:T183"/>
    <mergeCell ref="G324:R324"/>
    <mergeCell ref="G303:R303"/>
    <mergeCell ref="B297:F297"/>
    <mergeCell ref="S302:T302"/>
    <mergeCell ref="G321:R321"/>
    <mergeCell ref="G317:R317"/>
    <mergeCell ref="G316:R316"/>
    <mergeCell ref="G313:R313"/>
    <mergeCell ref="B373:F373"/>
    <mergeCell ref="G373:P373"/>
    <mergeCell ref="Q373:T373"/>
    <mergeCell ref="B369:T369"/>
    <mergeCell ref="B370:T370"/>
    <mergeCell ref="B371:Q371"/>
    <mergeCell ref="R371:T371"/>
    <mergeCell ref="B365:F365"/>
    <mergeCell ref="G365:R365"/>
    <mergeCell ref="S365:T365"/>
    <mergeCell ref="B372:F372"/>
    <mergeCell ref="G372:P372"/>
    <mergeCell ref="Q372:T372"/>
    <mergeCell ref="B367:F367"/>
    <mergeCell ref="G367:R367"/>
    <mergeCell ref="S367:T367"/>
    <mergeCell ref="B366:F366"/>
    <mergeCell ref="G318:R318"/>
    <mergeCell ref="B303:F351"/>
    <mergeCell ref="E252:F252"/>
    <mergeCell ref="J270:L270"/>
    <mergeCell ref="J278:K278"/>
    <mergeCell ref="F271:G271"/>
    <mergeCell ref="B262:C262"/>
    <mergeCell ref="D261:E261"/>
    <mergeCell ref="J262:T262"/>
    <mergeCell ref="B258:F258"/>
    <mergeCell ref="I258:J258"/>
    <mergeCell ref="L258:T258"/>
    <mergeCell ref="J265:T265"/>
    <mergeCell ref="S301:T301"/>
    <mergeCell ref="B255:C255"/>
    <mergeCell ref="G325:R325"/>
    <mergeCell ref="C282:T282"/>
    <mergeCell ref="C278:G278"/>
    <mergeCell ref="B295:F295"/>
    <mergeCell ref="G295:R295"/>
    <mergeCell ref="S295:T295"/>
    <mergeCell ref="C279:F279"/>
    <mergeCell ref="C280:D280"/>
    <mergeCell ref="S294:T294"/>
    <mergeCell ref="S360:T360"/>
    <mergeCell ref="G353:R353"/>
    <mergeCell ref="B353:F353"/>
    <mergeCell ref="B352:F352"/>
    <mergeCell ref="G333:R334"/>
    <mergeCell ref="B356:F356"/>
    <mergeCell ref="G356:R356"/>
    <mergeCell ref="G347:R347"/>
    <mergeCell ref="G348:R348"/>
    <mergeCell ref="G349:R350"/>
    <mergeCell ref="G351:R351"/>
    <mergeCell ref="G355:R355"/>
    <mergeCell ref="B355:F355"/>
    <mergeCell ref="G354:R354"/>
    <mergeCell ref="G345:R345"/>
    <mergeCell ref="B354:F354"/>
    <mergeCell ref="G352:R352"/>
    <mergeCell ref="G335:R336"/>
    <mergeCell ref="G346:R346"/>
    <mergeCell ref="B357:F357"/>
    <mergeCell ref="G357:R357"/>
    <mergeCell ref="B358:F358"/>
    <mergeCell ref="G358:R358"/>
    <mergeCell ref="S352:T358"/>
    <mergeCell ref="W303:X347"/>
    <mergeCell ref="G304:R304"/>
    <mergeCell ref="G305:R305"/>
    <mergeCell ref="G306:R306"/>
    <mergeCell ref="G307:R307"/>
    <mergeCell ref="G308:R308"/>
    <mergeCell ref="G309:R309"/>
    <mergeCell ref="G312:R312"/>
    <mergeCell ref="G342:R342"/>
    <mergeCell ref="G343:R343"/>
    <mergeCell ref="G344:R344"/>
    <mergeCell ref="G340:R340"/>
    <mergeCell ref="G339:R339"/>
    <mergeCell ref="G338:R338"/>
    <mergeCell ref="G341:R341"/>
    <mergeCell ref="G337:R337"/>
    <mergeCell ref="G329:R329"/>
    <mergeCell ref="G330:R330"/>
    <mergeCell ref="G323:R323"/>
    <mergeCell ref="G322:R322"/>
    <mergeCell ref="G319:R320"/>
    <mergeCell ref="G310:R310"/>
    <mergeCell ref="G311:R311"/>
    <mergeCell ref="S303:T347"/>
    <mergeCell ref="E54:H54"/>
    <mergeCell ref="S86:T86"/>
    <mergeCell ref="S82:T82"/>
    <mergeCell ref="E83:I83"/>
    <mergeCell ref="B364:F364"/>
    <mergeCell ref="G364:R364"/>
    <mergeCell ref="S364:T364"/>
    <mergeCell ref="G361:R361"/>
    <mergeCell ref="S361:T361"/>
    <mergeCell ref="B362:F362"/>
    <mergeCell ref="B363:F363"/>
    <mergeCell ref="G363:R363"/>
    <mergeCell ref="S363:T363"/>
    <mergeCell ref="G362:R362"/>
    <mergeCell ref="S362:T362"/>
    <mergeCell ref="B361:F361"/>
    <mergeCell ref="G326:R327"/>
    <mergeCell ref="G331:R331"/>
    <mergeCell ref="G332:R332"/>
    <mergeCell ref="G314:R315"/>
    <mergeCell ref="G328:R328"/>
    <mergeCell ref="B359:T359"/>
    <mergeCell ref="B360:F360"/>
    <mergeCell ref="G360:R360"/>
    <mergeCell ref="V291:W291"/>
    <mergeCell ref="B289:T289"/>
    <mergeCell ref="B290:F290"/>
    <mergeCell ref="G290:R290"/>
    <mergeCell ref="S290:T290"/>
    <mergeCell ref="B282:B287"/>
    <mergeCell ref="M284:T285"/>
    <mergeCell ref="C286:F286"/>
    <mergeCell ref="C287:D287"/>
    <mergeCell ref="E287:F287"/>
    <mergeCell ref="F285:G285"/>
    <mergeCell ref="H285:I285"/>
    <mergeCell ref="J285:L285"/>
    <mergeCell ref="G286:J287"/>
    <mergeCell ref="F284:G284"/>
    <mergeCell ref="H284:I284"/>
    <mergeCell ref="J284:L284"/>
    <mergeCell ref="B288:T288"/>
    <mergeCell ref="K286:T287"/>
    <mergeCell ref="I63:R63"/>
    <mergeCell ref="S63:T63"/>
    <mergeCell ref="E57:H57"/>
    <mergeCell ref="S55:T55"/>
    <mergeCell ref="E56:H56"/>
    <mergeCell ref="E58:H58"/>
    <mergeCell ref="J19:N22"/>
    <mergeCell ref="O19:Q22"/>
    <mergeCell ref="R19:T22"/>
    <mergeCell ref="B28:E28"/>
    <mergeCell ref="F28:I28"/>
    <mergeCell ref="J28:N28"/>
    <mergeCell ref="R23:T27"/>
    <mergeCell ref="O23:Q27"/>
    <mergeCell ref="J24:N27"/>
    <mergeCell ref="F23:I27"/>
    <mergeCell ref="J23:N23"/>
    <mergeCell ref="B19:E22"/>
    <mergeCell ref="O28:Q28"/>
    <mergeCell ref="S58:T58"/>
    <mergeCell ref="I55:R55"/>
    <mergeCell ref="S61:T61"/>
    <mergeCell ref="I58:R58"/>
    <mergeCell ref="F35:I36"/>
    <mergeCell ref="B9:T9"/>
    <mergeCell ref="F10:I11"/>
    <mergeCell ref="J10:N11"/>
    <mergeCell ref="O10:Q11"/>
    <mergeCell ref="R10:T11"/>
    <mergeCell ref="B33:E34"/>
    <mergeCell ref="B12:E13"/>
    <mergeCell ref="O30:Q30"/>
    <mergeCell ref="R30:T30"/>
    <mergeCell ref="F29:I29"/>
    <mergeCell ref="B29:E29"/>
    <mergeCell ref="O29:Q29"/>
    <mergeCell ref="J31:N32"/>
    <mergeCell ref="B31:E32"/>
    <mergeCell ref="F19:I22"/>
    <mergeCell ref="B23:E27"/>
    <mergeCell ref="R28:T28"/>
    <mergeCell ref="F30:I30"/>
    <mergeCell ref="J12:N12"/>
    <mergeCell ref="O12:Q13"/>
    <mergeCell ref="R12:T13"/>
    <mergeCell ref="J13:N13"/>
    <mergeCell ref="B10:E11"/>
    <mergeCell ref="J16:N18"/>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F16:I18"/>
    <mergeCell ref="B16:E18"/>
    <mergeCell ref="B14:E15"/>
    <mergeCell ref="R16:T18"/>
    <mergeCell ref="O16:Q18"/>
    <mergeCell ref="R14:T15"/>
    <mergeCell ref="O14:Q15"/>
    <mergeCell ref="J14:N15"/>
    <mergeCell ref="F14:I15"/>
    <mergeCell ref="F12:I13"/>
    <mergeCell ref="J29:N29"/>
    <mergeCell ref="R29:T29"/>
    <mergeCell ref="F31:I32"/>
    <mergeCell ref="B30:E30"/>
    <mergeCell ref="S60:T60"/>
    <mergeCell ref="B35:E36"/>
    <mergeCell ref="R35:T36"/>
    <mergeCell ref="O35:Q36"/>
    <mergeCell ref="J35:N36"/>
    <mergeCell ref="S38:T38"/>
    <mergeCell ref="I57:R57"/>
    <mergeCell ref="S57:T57"/>
    <mergeCell ref="S52:T52"/>
    <mergeCell ref="B38:H38"/>
    <mergeCell ref="I38:J38"/>
    <mergeCell ref="K38:L38"/>
    <mergeCell ref="M38:R38"/>
    <mergeCell ref="B48:T48"/>
    <mergeCell ref="B50:T50"/>
    <mergeCell ref="B51:T51"/>
    <mergeCell ref="R31:T32"/>
    <mergeCell ref="O31:Q32"/>
    <mergeCell ref="J30:N30"/>
    <mergeCell ref="C53:D63"/>
    <mergeCell ref="E52:H52"/>
    <mergeCell ref="I70:R70"/>
    <mergeCell ref="E55:H55"/>
    <mergeCell ref="I52:R52"/>
    <mergeCell ref="O33:Q34"/>
    <mergeCell ref="J33:N34"/>
    <mergeCell ref="R33:T34"/>
    <mergeCell ref="F33:I34"/>
    <mergeCell ref="B37:T37"/>
    <mergeCell ref="C52:D52"/>
    <mergeCell ref="E53:H53"/>
    <mergeCell ref="I53:R53"/>
    <mergeCell ref="S53:T53"/>
    <mergeCell ref="B53:B63"/>
    <mergeCell ref="I54:R54"/>
    <mergeCell ref="E63:H63"/>
    <mergeCell ref="S62:T62"/>
    <mergeCell ref="E59:H59"/>
    <mergeCell ref="I56:R56"/>
    <mergeCell ref="S56:T56"/>
    <mergeCell ref="S54:T54"/>
    <mergeCell ref="I59:R59"/>
    <mergeCell ref="S59:T59"/>
    <mergeCell ref="S72:T72"/>
    <mergeCell ref="B64:B74"/>
    <mergeCell ref="S102:T102"/>
    <mergeCell ref="E66:H66"/>
    <mergeCell ref="I66:R66"/>
    <mergeCell ref="C64:D74"/>
    <mergeCell ref="E65:H65"/>
    <mergeCell ref="I65:R65"/>
    <mergeCell ref="E71:H71"/>
    <mergeCell ref="E69:H69"/>
    <mergeCell ref="S64:T64"/>
    <mergeCell ref="S70:T70"/>
    <mergeCell ref="S66:T66"/>
    <mergeCell ref="S67:T67"/>
    <mergeCell ref="I69:R69"/>
    <mergeCell ref="S68:T68"/>
    <mergeCell ref="S65:T65"/>
    <mergeCell ref="S69:T69"/>
    <mergeCell ref="I72:R72"/>
    <mergeCell ref="J98:R98"/>
    <mergeCell ref="J97:R97"/>
    <mergeCell ref="J92:R92"/>
    <mergeCell ref="S71:T71"/>
    <mergeCell ref="B101:T101"/>
    <mergeCell ref="J96:R96"/>
    <mergeCell ref="S91:T91"/>
    <mergeCell ref="E99:I99"/>
    <mergeCell ref="E95:I95"/>
    <mergeCell ref="S96:T96"/>
    <mergeCell ref="S98:T98"/>
    <mergeCell ref="S97:T97"/>
    <mergeCell ref="E94:I94"/>
    <mergeCell ref="E97:I97"/>
    <mergeCell ref="E100:I100"/>
    <mergeCell ref="J99:R99"/>
    <mergeCell ref="J100:R100"/>
    <mergeCell ref="S100:T100"/>
    <mergeCell ref="C88:D90"/>
    <mergeCell ref="E80:I80"/>
    <mergeCell ref="C99:D99"/>
    <mergeCell ref="C100:D100"/>
    <mergeCell ref="E98:I98"/>
    <mergeCell ref="J82:R82"/>
    <mergeCell ref="E86:I86"/>
    <mergeCell ref="J85:R85"/>
    <mergeCell ref="S94:T94"/>
    <mergeCell ref="S90:T90"/>
    <mergeCell ref="J95:R95"/>
    <mergeCell ref="C91:D98"/>
    <mergeCell ref="E89:I89"/>
    <mergeCell ref="S95:T95"/>
    <mergeCell ref="S93:T93"/>
    <mergeCell ref="J83:R83"/>
    <mergeCell ref="J89:R89"/>
    <mergeCell ref="J94:R94"/>
    <mergeCell ref="S99:T99"/>
    <mergeCell ref="E96:I96"/>
    <mergeCell ref="B88:B90"/>
    <mergeCell ref="E93:I93"/>
    <mergeCell ref="J93:R93"/>
    <mergeCell ref="S81:T81"/>
    <mergeCell ref="E81:I81"/>
    <mergeCell ref="J81:R81"/>
    <mergeCell ref="E88:I88"/>
    <mergeCell ref="J88:R88"/>
    <mergeCell ref="S88:T88"/>
    <mergeCell ref="S92:T92"/>
    <mergeCell ref="S89:T89"/>
    <mergeCell ref="D136:J136"/>
    <mergeCell ref="B133:C133"/>
    <mergeCell ref="K133:R133"/>
    <mergeCell ref="S133:T133"/>
    <mergeCell ref="S135:T135"/>
    <mergeCell ref="S134:T134"/>
    <mergeCell ref="D133:J133"/>
    <mergeCell ref="S136:T136"/>
    <mergeCell ref="B136:C136"/>
    <mergeCell ref="K135:R135"/>
    <mergeCell ref="K136:R136"/>
    <mergeCell ref="B128:T128"/>
    <mergeCell ref="B129:T129"/>
    <mergeCell ref="B130:T130"/>
    <mergeCell ref="B131:T131"/>
    <mergeCell ref="B132:T132"/>
    <mergeCell ref="D119:J119"/>
    <mergeCell ref="B119:C119"/>
    <mergeCell ref="S119:T119"/>
    <mergeCell ref="K119:R119"/>
    <mergeCell ref="B124:C124"/>
    <mergeCell ref="S127:T127"/>
    <mergeCell ref="K126:R126"/>
    <mergeCell ref="B126:C126"/>
    <mergeCell ref="D126:J126"/>
    <mergeCell ref="S126:T126"/>
    <mergeCell ref="K127:R127"/>
    <mergeCell ref="D120:J120"/>
    <mergeCell ref="S120:T120"/>
    <mergeCell ref="B127:C127"/>
    <mergeCell ref="D127:J127"/>
    <mergeCell ref="B122:C122"/>
    <mergeCell ref="D122:J122"/>
    <mergeCell ref="K122:R122"/>
    <mergeCell ref="S122:T122"/>
    <mergeCell ref="D107:J107"/>
    <mergeCell ref="K107:R107"/>
    <mergeCell ref="S107:T107"/>
    <mergeCell ref="S111:T111"/>
    <mergeCell ref="B109:C109"/>
    <mergeCell ref="D109:J109"/>
    <mergeCell ref="B110:T110"/>
    <mergeCell ref="E75:H75"/>
    <mergeCell ref="I73:R73"/>
    <mergeCell ref="S73:T73"/>
    <mergeCell ref="B77:T77"/>
    <mergeCell ref="B78:T78"/>
    <mergeCell ref="E73:H73"/>
    <mergeCell ref="S74:T74"/>
    <mergeCell ref="B75:B76"/>
    <mergeCell ref="C75:D76"/>
    <mergeCell ref="I74:R74"/>
    <mergeCell ref="E76:H76"/>
    <mergeCell ref="I76:R76"/>
    <mergeCell ref="E74:H74"/>
    <mergeCell ref="I75:R75"/>
    <mergeCell ref="S75:T75"/>
    <mergeCell ref="S76:T76"/>
    <mergeCell ref="E79:I79"/>
    <mergeCell ref="J79:R79"/>
    <mergeCell ref="S79:T79"/>
    <mergeCell ref="C79:D79"/>
    <mergeCell ref="B80:B87"/>
    <mergeCell ref="E92:I92"/>
    <mergeCell ref="E91:I91"/>
    <mergeCell ref="J91:R91"/>
    <mergeCell ref="E90:I90"/>
    <mergeCell ref="J90:R90"/>
    <mergeCell ref="J86:R86"/>
    <mergeCell ref="S83:T83"/>
    <mergeCell ref="E84:I84"/>
    <mergeCell ref="J84:R84"/>
    <mergeCell ref="S84:T84"/>
    <mergeCell ref="J80:R80"/>
    <mergeCell ref="E85:I85"/>
    <mergeCell ref="S80:T80"/>
    <mergeCell ref="S85:T85"/>
    <mergeCell ref="E82:I82"/>
    <mergeCell ref="E87:I87"/>
    <mergeCell ref="J87:R87"/>
    <mergeCell ref="S87:T87"/>
    <mergeCell ref="C80:D87"/>
    <mergeCell ref="B91:B98"/>
    <mergeCell ref="J165:T165"/>
    <mergeCell ref="D167:E167"/>
    <mergeCell ref="F167:I167"/>
    <mergeCell ref="J167:T167"/>
    <mergeCell ref="F163:I164"/>
    <mergeCell ref="F165:I165"/>
    <mergeCell ref="D165:E165"/>
    <mergeCell ref="F166:I166"/>
    <mergeCell ref="J163:T164"/>
    <mergeCell ref="E146:F146"/>
    <mergeCell ref="B164:C164"/>
    <mergeCell ref="D164:E164"/>
    <mergeCell ref="D160:E160"/>
    <mergeCell ref="B158:K158"/>
    <mergeCell ref="B159:C159"/>
    <mergeCell ref="D159:E159"/>
    <mergeCell ref="J159:K159"/>
    <mergeCell ref="G159:H159"/>
    <mergeCell ref="B155:K155"/>
    <mergeCell ref="B161:K161"/>
    <mergeCell ref="G160:K160"/>
    <mergeCell ref="B160:C160"/>
    <mergeCell ref="G156:H156"/>
    <mergeCell ref="B157:D157"/>
    <mergeCell ref="E157:F157"/>
    <mergeCell ref="B147:D147"/>
    <mergeCell ref="L155:T162"/>
    <mergeCell ref="B156:D156"/>
    <mergeCell ref="E156:F156"/>
    <mergeCell ref="B153:T153"/>
    <mergeCell ref="G157:H157"/>
    <mergeCell ref="I157:K157"/>
    <mergeCell ref="I156:K156"/>
    <mergeCell ref="E147:F147"/>
    <mergeCell ref="B169:C169"/>
    <mergeCell ref="F170:I170"/>
    <mergeCell ref="D169:E169"/>
    <mergeCell ref="J179:T179"/>
    <mergeCell ref="B174:C174"/>
    <mergeCell ref="D174:E174"/>
    <mergeCell ref="F174:I174"/>
    <mergeCell ref="J174:T174"/>
    <mergeCell ref="B139:T139"/>
    <mergeCell ref="B140:T140"/>
    <mergeCell ref="E144:F144"/>
    <mergeCell ref="B150:D150"/>
    <mergeCell ref="B149:D149"/>
    <mergeCell ref="E151:F151"/>
    <mergeCell ref="E143:F143"/>
    <mergeCell ref="B142:K142"/>
    <mergeCell ref="E148:F150"/>
    <mergeCell ref="K148:K150"/>
    <mergeCell ref="E145:F145"/>
    <mergeCell ref="B144:D144"/>
    <mergeCell ref="B148:D148"/>
    <mergeCell ref="L141:T152"/>
    <mergeCell ref="B151:D151"/>
    <mergeCell ref="B146:D146"/>
    <mergeCell ref="D177:E177"/>
    <mergeCell ref="F177:I177"/>
    <mergeCell ref="J177:T177"/>
    <mergeCell ref="B178:C178"/>
    <mergeCell ref="D178:E178"/>
    <mergeCell ref="F178:I178"/>
    <mergeCell ref="J178:T178"/>
    <mergeCell ref="B180:C180"/>
    <mergeCell ref="F179:I179"/>
    <mergeCell ref="J180:T180"/>
    <mergeCell ref="B179:C179"/>
    <mergeCell ref="D179:E179"/>
    <mergeCell ref="S137:T137"/>
    <mergeCell ref="K134:R134"/>
    <mergeCell ref="B134:C134"/>
    <mergeCell ref="D134:J134"/>
    <mergeCell ref="B170:C170"/>
    <mergeCell ref="F173:I173"/>
    <mergeCell ref="J173:T173"/>
    <mergeCell ref="D170:E170"/>
    <mergeCell ref="J170:T170"/>
    <mergeCell ref="D171:E171"/>
    <mergeCell ref="B171:C171"/>
    <mergeCell ref="J169:T169"/>
    <mergeCell ref="B172:C172"/>
    <mergeCell ref="D172:E172"/>
    <mergeCell ref="F172:I172"/>
    <mergeCell ref="B154:T154"/>
    <mergeCell ref="F168:I168"/>
    <mergeCell ref="F169:I169"/>
    <mergeCell ref="D166:E166"/>
    <mergeCell ref="J172:T172"/>
    <mergeCell ref="J171:T171"/>
    <mergeCell ref="B173:C173"/>
    <mergeCell ref="D173:E173"/>
    <mergeCell ref="F171:I171"/>
    <mergeCell ref="H236:I236"/>
    <mergeCell ref="J186:T186"/>
    <mergeCell ref="J187:T187"/>
    <mergeCell ref="B186:C186"/>
    <mergeCell ref="D186:E186"/>
    <mergeCell ref="F186:I186"/>
    <mergeCell ref="B187:C187"/>
    <mergeCell ref="D187:E187"/>
    <mergeCell ref="F187:I187"/>
    <mergeCell ref="J188:T188"/>
    <mergeCell ref="B188:C188"/>
    <mergeCell ref="D188:E188"/>
    <mergeCell ref="F188:I188"/>
    <mergeCell ref="E218:F218"/>
    <mergeCell ref="G219:J219"/>
    <mergeCell ref="B233:T233"/>
    <mergeCell ref="J200:L200"/>
    <mergeCell ref="C209:D209"/>
    <mergeCell ref="C208:D208"/>
    <mergeCell ref="E208:F208"/>
    <mergeCell ref="B192:C192"/>
    <mergeCell ref="D192:E192"/>
    <mergeCell ref="F192:I192"/>
    <mergeCell ref="J192:T192"/>
    <mergeCell ref="B299:F300"/>
    <mergeCell ref="G299:R300"/>
    <mergeCell ref="S299:T300"/>
    <mergeCell ref="G298:R298"/>
    <mergeCell ref="S298:T298"/>
    <mergeCell ref="B298:F298"/>
    <mergeCell ref="C222:D222"/>
    <mergeCell ref="E222:F222"/>
    <mergeCell ref="G222:J222"/>
    <mergeCell ref="K222:T222"/>
    <mergeCell ref="C223:D223"/>
    <mergeCell ref="E223:F223"/>
    <mergeCell ref="G223:J223"/>
    <mergeCell ref="K223:T223"/>
    <mergeCell ref="B263:C263"/>
    <mergeCell ref="B268:B280"/>
    <mergeCell ref="B234:B247"/>
    <mergeCell ref="L251:T257"/>
    <mergeCell ref="G252:H252"/>
    <mergeCell ref="K224:T224"/>
    <mergeCell ref="C225:D225"/>
    <mergeCell ref="J236:L236"/>
    <mergeCell ref="L250:T250"/>
    <mergeCell ref="C229:D229"/>
    <mergeCell ref="B189:C189"/>
    <mergeCell ref="D189:E189"/>
    <mergeCell ref="F189:I189"/>
    <mergeCell ref="J189:T189"/>
    <mergeCell ref="E203:F203"/>
    <mergeCell ref="K202:L202"/>
    <mergeCell ref="J199:L199"/>
    <mergeCell ref="F193:I193"/>
    <mergeCell ref="J193:T193"/>
    <mergeCell ref="B190:C190"/>
    <mergeCell ref="D190:E190"/>
    <mergeCell ref="F190:I190"/>
    <mergeCell ref="J190:T190"/>
    <mergeCell ref="B193:C193"/>
    <mergeCell ref="D193:E193"/>
    <mergeCell ref="M198:T198"/>
    <mergeCell ref="C200:E200"/>
    <mergeCell ref="F194:I194"/>
    <mergeCell ref="J191:T191"/>
    <mergeCell ref="B191:C191"/>
    <mergeCell ref="D191:E191"/>
    <mergeCell ref="F191:I191"/>
    <mergeCell ref="C197:T197"/>
    <mergeCell ref="K206:T207"/>
    <mergeCell ref="M199:T205"/>
    <mergeCell ref="C199:E199"/>
    <mergeCell ref="C206:F206"/>
    <mergeCell ref="E209:F209"/>
    <mergeCell ref="C213:D213"/>
    <mergeCell ref="C214:D214"/>
    <mergeCell ref="H203:L203"/>
    <mergeCell ref="E212:F212"/>
    <mergeCell ref="C210:D210"/>
    <mergeCell ref="E210:F210"/>
    <mergeCell ref="G210:J210"/>
    <mergeCell ref="K210:T210"/>
    <mergeCell ref="F200:G200"/>
    <mergeCell ref="H202:I202"/>
    <mergeCell ref="E202:F202"/>
    <mergeCell ref="K214:T214"/>
    <mergeCell ref="E214:F214"/>
    <mergeCell ref="G208:J208"/>
    <mergeCell ref="K208:T208"/>
    <mergeCell ref="G209:J209"/>
    <mergeCell ref="K209:T209"/>
    <mergeCell ref="B184:C184"/>
    <mergeCell ref="D184:E184"/>
    <mergeCell ref="F184:I184"/>
    <mergeCell ref="J184:T184"/>
    <mergeCell ref="J185:T185"/>
    <mergeCell ref="D182:E182"/>
    <mergeCell ref="B182:C182"/>
    <mergeCell ref="D180:E180"/>
    <mergeCell ref="F180:I180"/>
    <mergeCell ref="B183:C183"/>
    <mergeCell ref="D181:E181"/>
    <mergeCell ref="B181:C181"/>
    <mergeCell ref="F181:I181"/>
    <mergeCell ref="J181:T181"/>
    <mergeCell ref="C227:D227"/>
    <mergeCell ref="E227:F227"/>
    <mergeCell ref="G227:J227"/>
    <mergeCell ref="K227:T227"/>
    <mergeCell ref="C228:D228"/>
    <mergeCell ref="E228:F228"/>
    <mergeCell ref="G228:J228"/>
    <mergeCell ref="K228:T228"/>
    <mergeCell ref="B114:E115"/>
    <mergeCell ref="J194:T194"/>
    <mergeCell ref="B195:C195"/>
    <mergeCell ref="D195:E195"/>
    <mergeCell ref="F195:I195"/>
    <mergeCell ref="J195:T195"/>
    <mergeCell ref="C226:D226"/>
    <mergeCell ref="E226:F226"/>
    <mergeCell ref="G226:J226"/>
    <mergeCell ref="K226:T226"/>
    <mergeCell ref="S114:T114"/>
    <mergeCell ref="E225:F225"/>
    <mergeCell ref="G225:J225"/>
    <mergeCell ref="K225:T225"/>
    <mergeCell ref="B194:C194"/>
    <mergeCell ref="D194:E194"/>
  </mergeCells>
  <phoneticPr fontId="28"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81"/>
  <sheetViews>
    <sheetView zoomScale="70" zoomScaleNormal="70" workbookViewId="0">
      <selection activeCell="B19" sqref="B19:B21"/>
    </sheetView>
  </sheetViews>
  <sheetFormatPr baseColWidth="10" defaultColWidth="10.85546875" defaultRowHeight="12.75" x14ac:dyDescent="0.2"/>
  <cols>
    <col min="1" max="1" width="4.5703125" style="53" customWidth="1"/>
    <col min="2" max="2" width="20.28515625" style="52" customWidth="1"/>
    <col min="3" max="3" width="10" style="53" customWidth="1"/>
    <col min="4" max="4" width="11.28515625" style="53" customWidth="1"/>
    <col min="5" max="5" width="11.42578125" style="53" customWidth="1"/>
    <col min="6" max="6" width="11.7109375" style="53" customWidth="1"/>
    <col min="7" max="7" width="15.42578125" style="53" customWidth="1"/>
    <col min="8" max="8" width="10.7109375" style="53" customWidth="1"/>
    <col min="9" max="10" width="19.42578125" style="53" customWidth="1"/>
    <col min="11" max="11" width="17.140625" style="53" customWidth="1"/>
    <col min="12" max="16" width="10.85546875" style="53"/>
    <col min="17" max="17" width="15" style="53" customWidth="1"/>
    <col min="18" max="18" width="10.5703125" style="53" customWidth="1"/>
    <col min="19" max="19" width="17" style="53" customWidth="1"/>
    <col min="20" max="16384" width="10.85546875" style="53"/>
  </cols>
  <sheetData>
    <row r="1" spans="2:19" ht="15" thickBot="1" x14ac:dyDescent="0.25">
      <c r="K1" s="6"/>
      <c r="L1" s="6"/>
      <c r="M1" s="6"/>
      <c r="N1" s="6"/>
      <c r="O1" s="6"/>
      <c r="P1" s="6"/>
      <c r="Q1" s="6"/>
      <c r="R1" s="6"/>
      <c r="S1" s="174"/>
    </row>
    <row r="2" spans="2:19" ht="14.25" customHeight="1" x14ac:dyDescent="0.2">
      <c r="B2" s="655" t="s">
        <v>329</v>
      </c>
      <c r="C2" s="656"/>
      <c r="D2" s="656"/>
      <c r="E2" s="656"/>
      <c r="F2" s="656"/>
      <c r="G2" s="656"/>
      <c r="H2" s="656"/>
      <c r="I2" s="657"/>
      <c r="J2" s="176"/>
      <c r="K2" s="661"/>
      <c r="L2" s="663" t="s">
        <v>328</v>
      </c>
      <c r="M2" s="664"/>
      <c r="N2" s="664"/>
      <c r="O2" s="664"/>
      <c r="P2" s="664"/>
      <c r="Q2" s="664"/>
      <c r="R2" s="665"/>
      <c r="S2" s="666"/>
    </row>
    <row r="3" spans="2:19" ht="34.5" customHeight="1" x14ac:dyDescent="0.2">
      <c r="B3" s="658"/>
      <c r="C3" s="659"/>
      <c r="D3" s="659"/>
      <c r="E3" s="659"/>
      <c r="F3" s="659"/>
      <c r="G3" s="659"/>
      <c r="H3" s="659"/>
      <c r="I3" s="660"/>
      <c r="J3" s="176"/>
      <c r="K3" s="662"/>
      <c r="L3" s="668" t="s">
        <v>329</v>
      </c>
      <c r="M3" s="669"/>
      <c r="N3" s="669"/>
      <c r="O3" s="669"/>
      <c r="P3" s="669"/>
      <c r="Q3" s="669"/>
      <c r="R3" s="670"/>
      <c r="S3" s="667"/>
    </row>
    <row r="4" spans="2:19" ht="27.75" customHeight="1" x14ac:dyDescent="0.2">
      <c r="B4" s="671" t="s">
        <v>330</v>
      </c>
      <c r="C4" s="672"/>
      <c r="D4" s="672"/>
      <c r="E4" s="672"/>
      <c r="F4" s="673"/>
      <c r="G4" s="159" t="s">
        <v>597</v>
      </c>
      <c r="H4" s="160" t="s">
        <v>2</v>
      </c>
      <c r="I4" s="161" t="s">
        <v>0</v>
      </c>
      <c r="J4" s="177"/>
      <c r="K4" s="662"/>
      <c r="L4" s="668" t="s">
        <v>330</v>
      </c>
      <c r="M4" s="669"/>
      <c r="N4" s="669"/>
      <c r="O4" s="669"/>
      <c r="P4" s="669"/>
      <c r="Q4" s="669"/>
      <c r="R4" s="670"/>
      <c r="S4" s="667"/>
    </row>
    <row r="5" spans="2:19" ht="27.75" customHeight="1" x14ac:dyDescent="0.25">
      <c r="B5" s="674"/>
      <c r="C5" s="675"/>
      <c r="D5" s="675"/>
      <c r="E5" s="675"/>
      <c r="F5" s="676"/>
      <c r="G5" s="162" t="s">
        <v>628</v>
      </c>
      <c r="H5" s="163">
        <v>3</v>
      </c>
      <c r="I5" s="164" t="s">
        <v>336</v>
      </c>
      <c r="J5" s="178"/>
      <c r="K5" s="662"/>
      <c r="L5" s="677" t="s">
        <v>1104</v>
      </c>
      <c r="M5" s="678"/>
      <c r="N5" s="678"/>
      <c r="O5" s="678"/>
      <c r="P5" s="678"/>
      <c r="Q5" s="678"/>
      <c r="R5" s="679"/>
      <c r="S5" s="667"/>
    </row>
    <row r="6" spans="2:19" ht="33.75" customHeight="1" x14ac:dyDescent="0.2">
      <c r="B6" s="699" t="s">
        <v>338</v>
      </c>
      <c r="C6" s="700"/>
      <c r="D6" s="700"/>
      <c r="E6" s="700"/>
      <c r="F6" s="700"/>
      <c r="G6" s="700"/>
      <c r="H6" s="701"/>
      <c r="I6" s="691"/>
      <c r="J6" s="177"/>
      <c r="K6" s="702" t="s">
        <v>331</v>
      </c>
      <c r="L6" s="703"/>
      <c r="M6" s="706" t="s">
        <v>108</v>
      </c>
      <c r="N6" s="707"/>
      <c r="O6" s="706" t="s">
        <v>109</v>
      </c>
      <c r="P6" s="707"/>
      <c r="Q6" s="710" t="s">
        <v>332</v>
      </c>
      <c r="R6" s="712" t="s">
        <v>2</v>
      </c>
      <c r="S6" s="680" t="s">
        <v>0</v>
      </c>
    </row>
    <row r="7" spans="2:19" ht="15" customHeight="1" x14ac:dyDescent="0.2">
      <c r="B7" s="682" t="s">
        <v>340</v>
      </c>
      <c r="C7" s="683"/>
      <c r="D7" s="686">
        <v>1</v>
      </c>
      <c r="E7" s="686">
        <v>2</v>
      </c>
      <c r="F7" s="686">
        <v>3</v>
      </c>
      <c r="G7" s="688" t="s">
        <v>341</v>
      </c>
      <c r="H7" s="690" t="s">
        <v>98</v>
      </c>
      <c r="I7" s="691"/>
      <c r="J7" s="177"/>
      <c r="K7" s="704"/>
      <c r="L7" s="705"/>
      <c r="M7" s="708"/>
      <c r="N7" s="709"/>
      <c r="O7" s="708"/>
      <c r="P7" s="709"/>
      <c r="Q7" s="711"/>
      <c r="R7" s="713"/>
      <c r="S7" s="681"/>
    </row>
    <row r="8" spans="2:19" ht="15.75" customHeight="1" thickBot="1" x14ac:dyDescent="0.25">
      <c r="B8" s="684"/>
      <c r="C8" s="685"/>
      <c r="D8" s="687"/>
      <c r="E8" s="687"/>
      <c r="F8" s="687"/>
      <c r="G8" s="689"/>
      <c r="H8" s="692"/>
      <c r="I8" s="693"/>
      <c r="J8" s="177"/>
      <c r="K8" s="694" t="s">
        <v>333</v>
      </c>
      <c r="L8" s="695"/>
      <c r="M8" s="696" t="s">
        <v>334</v>
      </c>
      <c r="N8" s="696"/>
      <c r="O8" s="697" t="s">
        <v>335</v>
      </c>
      <c r="P8" s="698"/>
      <c r="Q8" s="132">
        <v>42309</v>
      </c>
      <c r="R8" s="133">
        <v>2</v>
      </c>
      <c r="S8" s="184" t="s">
        <v>337</v>
      </c>
    </row>
    <row r="9" spans="2:19" ht="15.75" customHeight="1" thickBot="1" x14ac:dyDescent="0.3">
      <c r="B9" s="165">
        <v>3</v>
      </c>
      <c r="C9" s="166">
        <v>500</v>
      </c>
      <c r="D9" s="166">
        <v>3</v>
      </c>
      <c r="E9" s="166">
        <v>50</v>
      </c>
      <c r="F9" s="166"/>
      <c r="G9" s="166"/>
      <c r="H9" s="714"/>
      <c r="I9" s="715"/>
      <c r="J9" s="179"/>
      <c r="K9" s="716" t="s">
        <v>339</v>
      </c>
      <c r="L9" s="717"/>
      <c r="M9" s="717"/>
      <c r="N9" s="717"/>
      <c r="O9" s="717"/>
      <c r="P9" s="717"/>
      <c r="Q9" s="717"/>
      <c r="R9" s="717"/>
      <c r="S9" s="718"/>
    </row>
    <row r="10" spans="2:19" ht="20.25" customHeight="1" x14ac:dyDescent="0.2">
      <c r="B10" s="719" t="s">
        <v>342</v>
      </c>
      <c r="C10" s="167">
        <v>1</v>
      </c>
      <c r="D10" s="54">
        <v>227</v>
      </c>
      <c r="E10" s="54">
        <v>164</v>
      </c>
      <c r="F10" s="54">
        <v>11</v>
      </c>
      <c r="G10" s="168">
        <f t="shared" ref="G10:G40" si="0">+D10+E10+F10</f>
        <v>402</v>
      </c>
      <c r="H10" s="722"/>
      <c r="I10" s="723"/>
      <c r="J10" s="188"/>
      <c r="K10" s="724" t="s">
        <v>340</v>
      </c>
      <c r="L10" s="725"/>
      <c r="M10" s="726">
        <v>1</v>
      </c>
      <c r="N10" s="726">
        <v>2</v>
      </c>
      <c r="O10" s="727">
        <v>3</v>
      </c>
      <c r="P10" s="727">
        <v>4</v>
      </c>
      <c r="Q10" s="726" t="s">
        <v>341</v>
      </c>
      <c r="R10" s="729" t="s">
        <v>98</v>
      </c>
      <c r="S10" s="730"/>
    </row>
    <row r="11" spans="2:19" ht="16.5" customHeight="1" thickBot="1" x14ac:dyDescent="0.25">
      <c r="B11" s="720"/>
      <c r="C11" s="169" t="s">
        <v>346</v>
      </c>
      <c r="D11" s="56">
        <f>+D10*0.4</f>
        <v>90.800000000000011</v>
      </c>
      <c r="E11" s="56">
        <f t="shared" ref="E11" si="1">+E10*0.4</f>
        <v>65.600000000000009</v>
      </c>
      <c r="F11" s="56">
        <v>4</v>
      </c>
      <c r="G11" s="56">
        <f t="shared" si="0"/>
        <v>160.40000000000003</v>
      </c>
      <c r="H11" s="732"/>
      <c r="I11" s="733"/>
      <c r="J11" s="188"/>
      <c r="K11" s="694"/>
      <c r="L11" s="695"/>
      <c r="M11" s="696"/>
      <c r="N11" s="696"/>
      <c r="O11" s="728"/>
      <c r="P11" s="728"/>
      <c r="Q11" s="696"/>
      <c r="R11" s="731"/>
      <c r="S11" s="718"/>
    </row>
    <row r="12" spans="2:19" ht="25.5" customHeight="1" thickBot="1" x14ac:dyDescent="0.25">
      <c r="B12" s="721"/>
      <c r="C12" s="170">
        <v>0.6</v>
      </c>
      <c r="D12" s="57">
        <f>+D10*0.6</f>
        <v>136.19999999999999</v>
      </c>
      <c r="E12" s="57">
        <f t="shared" ref="E12" si="2">+E10*0.6</f>
        <v>98.399999999999991</v>
      </c>
      <c r="F12" s="57">
        <v>7</v>
      </c>
      <c r="G12" s="57">
        <f t="shared" si="0"/>
        <v>241.59999999999997</v>
      </c>
      <c r="H12" s="734"/>
      <c r="I12" s="735"/>
      <c r="J12" s="188"/>
      <c r="K12" s="736" t="s">
        <v>342</v>
      </c>
      <c r="L12" s="134">
        <v>1</v>
      </c>
      <c r="M12" s="55">
        <v>227</v>
      </c>
      <c r="N12" s="55">
        <v>164</v>
      </c>
      <c r="O12" s="55">
        <v>11</v>
      </c>
      <c r="P12" s="55">
        <v>0</v>
      </c>
      <c r="Q12" s="135">
        <f>SUM(M12:P12)</f>
        <v>402</v>
      </c>
      <c r="R12" s="738"/>
      <c r="S12" s="739"/>
    </row>
    <row r="13" spans="2:19" x14ac:dyDescent="0.2">
      <c r="B13" s="719" t="s">
        <v>343</v>
      </c>
      <c r="C13" s="167" t="s">
        <v>341</v>
      </c>
      <c r="D13" s="54">
        <v>227</v>
      </c>
      <c r="E13" s="54">
        <v>164</v>
      </c>
      <c r="F13" s="54">
        <v>11</v>
      </c>
      <c r="G13" s="171">
        <f t="shared" si="0"/>
        <v>402</v>
      </c>
      <c r="H13" s="722"/>
      <c r="I13" s="723"/>
      <c r="J13" s="188"/>
      <c r="K13" s="737"/>
      <c r="L13" s="136">
        <v>0.4</v>
      </c>
      <c r="M13" s="56">
        <f>M12*0.4</f>
        <v>90.800000000000011</v>
      </c>
      <c r="N13" s="56">
        <f>N12*0.4</f>
        <v>65.600000000000009</v>
      </c>
      <c r="O13" s="56">
        <v>5</v>
      </c>
      <c r="P13" s="56">
        <f>P12*0.4</f>
        <v>0</v>
      </c>
      <c r="Q13" s="137">
        <f>SUM(M13:P13)</f>
        <v>161.40000000000003</v>
      </c>
      <c r="R13" s="732"/>
      <c r="S13" s="733"/>
    </row>
    <row r="14" spans="2:19" x14ac:dyDescent="0.2">
      <c r="B14" s="720"/>
      <c r="C14" s="169" t="s">
        <v>346</v>
      </c>
      <c r="D14" s="56">
        <v>90</v>
      </c>
      <c r="E14" s="56">
        <v>65</v>
      </c>
      <c r="F14" s="56">
        <v>4</v>
      </c>
      <c r="G14" s="56">
        <f t="shared" si="0"/>
        <v>159</v>
      </c>
      <c r="H14" s="732"/>
      <c r="I14" s="733"/>
      <c r="J14" s="188"/>
      <c r="K14" s="737"/>
      <c r="L14" s="138">
        <v>0.6</v>
      </c>
      <c r="M14" s="56">
        <f>M12</f>
        <v>227</v>
      </c>
      <c r="N14" s="56">
        <f>N12*0.6</f>
        <v>98.399999999999991</v>
      </c>
      <c r="O14" s="56">
        <v>6</v>
      </c>
      <c r="P14" s="56">
        <f>P12*0.6</f>
        <v>0</v>
      </c>
      <c r="Q14" s="137">
        <f>SUM(M14:P14)</f>
        <v>331.4</v>
      </c>
      <c r="R14" s="732"/>
      <c r="S14" s="733"/>
    </row>
    <row r="15" spans="2:19" ht="12.75" customHeight="1" thickBot="1" x14ac:dyDescent="0.25">
      <c r="B15" s="721"/>
      <c r="C15" s="170">
        <v>0.6</v>
      </c>
      <c r="D15" s="58">
        <v>136</v>
      </c>
      <c r="E15" s="58">
        <v>97</v>
      </c>
      <c r="F15" s="58">
        <v>7</v>
      </c>
      <c r="G15" s="58">
        <f t="shared" si="0"/>
        <v>240</v>
      </c>
      <c r="H15" s="734"/>
      <c r="I15" s="735"/>
      <c r="J15" s="188"/>
      <c r="K15" s="740" t="s">
        <v>343</v>
      </c>
      <c r="L15" s="134" t="s">
        <v>341</v>
      </c>
      <c r="M15" s="55">
        <f>M12</f>
        <v>227</v>
      </c>
      <c r="N15" s="55">
        <f>N12</f>
        <v>164</v>
      </c>
      <c r="O15" s="55">
        <f>O12</f>
        <v>11</v>
      </c>
      <c r="P15" s="55">
        <f>P12</f>
        <v>0</v>
      </c>
      <c r="Q15" s="135">
        <f t="shared" ref="Q15:Q28" si="3">SUM(M15:P15)</f>
        <v>402</v>
      </c>
      <c r="R15" s="732"/>
      <c r="S15" s="733"/>
    </row>
    <row r="16" spans="2:19" ht="15" customHeight="1" x14ac:dyDescent="0.2">
      <c r="B16" s="719" t="s">
        <v>344</v>
      </c>
      <c r="C16" s="167" t="s">
        <v>341</v>
      </c>
      <c r="D16" s="54">
        <v>227</v>
      </c>
      <c r="E16" s="54">
        <v>164</v>
      </c>
      <c r="F16" s="54">
        <v>11</v>
      </c>
      <c r="G16" s="168">
        <f t="shared" si="0"/>
        <v>402</v>
      </c>
      <c r="H16" s="722"/>
      <c r="I16" s="723"/>
      <c r="J16" s="188"/>
      <c r="K16" s="741"/>
      <c r="L16" s="136">
        <v>0.4</v>
      </c>
      <c r="M16" s="56">
        <v>15</v>
      </c>
      <c r="N16" s="56">
        <v>0</v>
      </c>
      <c r="O16" s="56">
        <v>0</v>
      </c>
      <c r="P16" s="56">
        <v>0</v>
      </c>
      <c r="Q16" s="56">
        <f t="shared" si="3"/>
        <v>15</v>
      </c>
      <c r="R16" s="732"/>
      <c r="S16" s="733"/>
    </row>
    <row r="17" spans="2:19" ht="15.75" customHeight="1" x14ac:dyDescent="0.2">
      <c r="B17" s="720"/>
      <c r="C17" s="169" t="s">
        <v>346</v>
      </c>
      <c r="D17" s="56">
        <v>91</v>
      </c>
      <c r="E17" s="56">
        <v>66</v>
      </c>
      <c r="F17" s="56">
        <v>4</v>
      </c>
      <c r="G17" s="56">
        <f t="shared" si="0"/>
        <v>161</v>
      </c>
      <c r="H17" s="732"/>
      <c r="I17" s="733"/>
      <c r="J17" s="188"/>
      <c r="K17" s="742"/>
      <c r="L17" s="138">
        <v>0.6</v>
      </c>
      <c r="M17" s="56">
        <v>0</v>
      </c>
      <c r="N17" s="56">
        <v>0</v>
      </c>
      <c r="O17" s="56">
        <v>0</v>
      </c>
      <c r="P17" s="56">
        <v>0</v>
      </c>
      <c r="Q17" s="56">
        <f t="shared" si="3"/>
        <v>0</v>
      </c>
      <c r="R17" s="732"/>
      <c r="S17" s="733"/>
    </row>
    <row r="18" spans="2:19" ht="23.25" customHeight="1" thickBot="1" x14ac:dyDescent="0.25">
      <c r="B18" s="721"/>
      <c r="C18" s="170">
        <v>0.6</v>
      </c>
      <c r="D18" s="56">
        <v>136</v>
      </c>
      <c r="E18" s="56">
        <v>98</v>
      </c>
      <c r="F18" s="56">
        <v>7</v>
      </c>
      <c r="G18" s="56">
        <f t="shared" si="0"/>
        <v>241</v>
      </c>
      <c r="H18" s="732"/>
      <c r="I18" s="733"/>
      <c r="J18" s="188"/>
      <c r="K18" s="740" t="s">
        <v>345</v>
      </c>
      <c r="L18" s="134" t="s">
        <v>341</v>
      </c>
      <c r="M18" s="55">
        <f>M12</f>
        <v>227</v>
      </c>
      <c r="N18" s="55">
        <f>N12</f>
        <v>164</v>
      </c>
      <c r="O18" s="55">
        <f>O12</f>
        <v>11</v>
      </c>
      <c r="P18" s="55">
        <f>P12</f>
        <v>0</v>
      </c>
      <c r="Q18" s="135">
        <f t="shared" si="3"/>
        <v>402</v>
      </c>
      <c r="R18" s="732"/>
      <c r="S18" s="733"/>
    </row>
    <row r="19" spans="2:19" ht="13.5" customHeight="1" x14ac:dyDescent="0.2">
      <c r="B19" s="719" t="s">
        <v>347</v>
      </c>
      <c r="C19" s="167" t="s">
        <v>341</v>
      </c>
      <c r="D19" s="54">
        <v>227</v>
      </c>
      <c r="E19" s="54">
        <v>164</v>
      </c>
      <c r="F19" s="54">
        <v>11</v>
      </c>
      <c r="G19" s="171">
        <f t="shared" si="0"/>
        <v>402</v>
      </c>
      <c r="H19" s="732"/>
      <c r="I19" s="733"/>
      <c r="J19" s="188"/>
      <c r="K19" s="741"/>
      <c r="L19" s="136" t="s">
        <v>346</v>
      </c>
      <c r="M19" s="56">
        <v>91</v>
      </c>
      <c r="N19" s="56">
        <v>18</v>
      </c>
      <c r="O19" s="56">
        <v>5</v>
      </c>
      <c r="P19" s="56">
        <v>0</v>
      </c>
      <c r="Q19" s="56">
        <f t="shared" si="3"/>
        <v>114</v>
      </c>
      <c r="R19" s="732"/>
      <c r="S19" s="733"/>
    </row>
    <row r="20" spans="2:19" ht="15" customHeight="1" x14ac:dyDescent="0.2">
      <c r="B20" s="720"/>
      <c r="C20" s="169" t="s">
        <v>346</v>
      </c>
      <c r="D20" s="56">
        <v>0</v>
      </c>
      <c r="E20" s="56">
        <v>0</v>
      </c>
      <c r="F20" s="56">
        <v>0</v>
      </c>
      <c r="G20" s="56">
        <f t="shared" si="0"/>
        <v>0</v>
      </c>
      <c r="H20" s="732"/>
      <c r="I20" s="733"/>
      <c r="J20" s="188"/>
      <c r="K20" s="742"/>
      <c r="L20" s="138">
        <v>0.6</v>
      </c>
      <c r="M20" s="56">
        <v>38</v>
      </c>
      <c r="N20" s="56">
        <v>0</v>
      </c>
      <c r="O20" s="56">
        <v>6</v>
      </c>
      <c r="P20" s="56">
        <v>0</v>
      </c>
      <c r="Q20" s="56">
        <f t="shared" si="3"/>
        <v>44</v>
      </c>
      <c r="R20" s="732"/>
      <c r="S20" s="733"/>
    </row>
    <row r="21" spans="2:19" ht="17.25" customHeight="1" thickBot="1" x14ac:dyDescent="0.25">
      <c r="B21" s="721"/>
      <c r="C21" s="170">
        <v>0.6</v>
      </c>
      <c r="D21" s="56">
        <v>0</v>
      </c>
      <c r="E21" s="56">
        <v>0</v>
      </c>
      <c r="F21" s="56">
        <v>0</v>
      </c>
      <c r="G21" s="56">
        <f t="shared" si="0"/>
        <v>0</v>
      </c>
      <c r="H21" s="732"/>
      <c r="I21" s="733"/>
      <c r="J21" s="188"/>
      <c r="K21" s="740" t="s">
        <v>347</v>
      </c>
      <c r="L21" s="134" t="s">
        <v>341</v>
      </c>
      <c r="M21" s="55">
        <f>M12</f>
        <v>227</v>
      </c>
      <c r="N21" s="55">
        <f>N12</f>
        <v>164</v>
      </c>
      <c r="O21" s="55">
        <f>O12</f>
        <v>11</v>
      </c>
      <c r="P21" s="55">
        <f>P12</f>
        <v>0</v>
      </c>
      <c r="Q21" s="135">
        <f t="shared" si="3"/>
        <v>402</v>
      </c>
      <c r="R21" s="732"/>
      <c r="S21" s="733"/>
    </row>
    <row r="22" spans="2:19" ht="15.75" customHeight="1" x14ac:dyDescent="0.2">
      <c r="B22" s="719" t="s">
        <v>632</v>
      </c>
      <c r="C22" s="167" t="s">
        <v>341</v>
      </c>
      <c r="D22" s="54">
        <v>227</v>
      </c>
      <c r="E22" s="54">
        <v>164</v>
      </c>
      <c r="F22" s="54">
        <v>11</v>
      </c>
      <c r="G22" s="168">
        <f t="shared" si="0"/>
        <v>402</v>
      </c>
      <c r="H22" s="732"/>
      <c r="I22" s="733"/>
      <c r="J22" s="188"/>
      <c r="K22" s="741"/>
      <c r="L22" s="136" t="s">
        <v>346</v>
      </c>
      <c r="M22" s="56">
        <v>0</v>
      </c>
      <c r="N22" s="56">
        <f t="shared" ref="N22:P23" si="4">N13-N19</f>
        <v>47.600000000000009</v>
      </c>
      <c r="O22" s="139">
        <f t="shared" si="4"/>
        <v>0</v>
      </c>
      <c r="P22" s="56">
        <f t="shared" si="4"/>
        <v>0</v>
      </c>
      <c r="Q22" s="56">
        <f t="shared" si="3"/>
        <v>47.600000000000009</v>
      </c>
      <c r="R22" s="732"/>
      <c r="S22" s="733"/>
    </row>
    <row r="23" spans="2:19" x14ac:dyDescent="0.2">
      <c r="B23" s="720"/>
      <c r="C23" s="169" t="s">
        <v>346</v>
      </c>
      <c r="D23" s="56">
        <v>90</v>
      </c>
      <c r="E23" s="56">
        <v>65</v>
      </c>
      <c r="F23" s="56">
        <v>4</v>
      </c>
      <c r="G23" s="56">
        <f t="shared" si="0"/>
        <v>159</v>
      </c>
      <c r="H23" s="732"/>
      <c r="I23" s="733"/>
      <c r="J23" s="188"/>
      <c r="K23" s="742"/>
      <c r="L23" s="138">
        <v>0.6</v>
      </c>
      <c r="M23" s="56">
        <f>M41</f>
        <v>98</v>
      </c>
      <c r="N23" s="56">
        <f t="shared" si="4"/>
        <v>98.399999999999991</v>
      </c>
      <c r="O23" s="56">
        <f t="shared" si="4"/>
        <v>0</v>
      </c>
      <c r="P23" s="56">
        <f t="shared" si="4"/>
        <v>0</v>
      </c>
      <c r="Q23" s="56">
        <f t="shared" si="3"/>
        <v>196.39999999999998</v>
      </c>
      <c r="R23" s="732"/>
      <c r="S23" s="733"/>
    </row>
    <row r="24" spans="2:19" ht="15" customHeight="1" thickBot="1" x14ac:dyDescent="0.25">
      <c r="B24" s="721"/>
      <c r="C24" s="170">
        <v>0.6</v>
      </c>
      <c r="D24" s="56">
        <v>134</v>
      </c>
      <c r="E24" s="56">
        <v>98</v>
      </c>
      <c r="F24" s="56">
        <v>7</v>
      </c>
      <c r="G24" s="56">
        <f t="shared" si="0"/>
        <v>239</v>
      </c>
      <c r="H24" s="732"/>
      <c r="I24" s="733"/>
      <c r="J24" s="188"/>
      <c r="K24" s="740" t="s">
        <v>348</v>
      </c>
      <c r="L24" s="134" t="s">
        <v>341</v>
      </c>
      <c r="M24" s="55">
        <f>M12+5</f>
        <v>232</v>
      </c>
      <c r="N24" s="55">
        <f>N12</f>
        <v>164</v>
      </c>
      <c r="O24" s="55">
        <f>O12</f>
        <v>11</v>
      </c>
      <c r="P24" s="55">
        <f>P12</f>
        <v>0</v>
      </c>
      <c r="Q24" s="135">
        <f t="shared" si="3"/>
        <v>407</v>
      </c>
      <c r="R24" s="732"/>
      <c r="S24" s="733"/>
    </row>
    <row r="25" spans="2:19" ht="15" customHeight="1" x14ac:dyDescent="0.2">
      <c r="B25" s="719" t="s">
        <v>349</v>
      </c>
      <c r="C25" s="167" t="s">
        <v>341</v>
      </c>
      <c r="D25" s="54">
        <v>227</v>
      </c>
      <c r="E25" s="54">
        <v>164</v>
      </c>
      <c r="F25" s="54">
        <v>11</v>
      </c>
      <c r="G25" s="168">
        <f t="shared" si="0"/>
        <v>402</v>
      </c>
      <c r="H25" s="732"/>
      <c r="I25" s="733"/>
      <c r="J25" s="188"/>
      <c r="K25" s="741"/>
      <c r="L25" s="136" t="s">
        <v>346</v>
      </c>
      <c r="M25" s="56">
        <v>91</v>
      </c>
      <c r="N25" s="56">
        <v>18</v>
      </c>
      <c r="O25" s="56">
        <v>5</v>
      </c>
      <c r="P25" s="56">
        <v>0</v>
      </c>
      <c r="Q25" s="56">
        <f t="shared" si="3"/>
        <v>114</v>
      </c>
      <c r="R25" s="732"/>
      <c r="S25" s="733"/>
    </row>
    <row r="26" spans="2:19" x14ac:dyDescent="0.2">
      <c r="B26" s="720"/>
      <c r="C26" s="169" t="s">
        <v>346</v>
      </c>
      <c r="D26" s="56">
        <v>1</v>
      </c>
      <c r="E26" s="56">
        <v>0</v>
      </c>
      <c r="F26" s="56">
        <v>0</v>
      </c>
      <c r="G26" s="56">
        <f t="shared" si="0"/>
        <v>1</v>
      </c>
      <c r="H26" s="732"/>
      <c r="I26" s="733"/>
      <c r="J26" s="188"/>
      <c r="K26" s="742"/>
      <c r="L26" s="138">
        <v>0.6</v>
      </c>
      <c r="M26" s="56">
        <v>43</v>
      </c>
      <c r="N26" s="56">
        <v>4</v>
      </c>
      <c r="O26" s="56">
        <v>6</v>
      </c>
      <c r="P26" s="56">
        <v>0</v>
      </c>
      <c r="Q26" s="56">
        <f t="shared" si="3"/>
        <v>53</v>
      </c>
      <c r="R26" s="732"/>
      <c r="S26" s="733"/>
    </row>
    <row r="27" spans="2:19" ht="18" customHeight="1" thickBot="1" x14ac:dyDescent="0.25">
      <c r="B27" s="721"/>
      <c r="C27" s="170">
        <v>0.6</v>
      </c>
      <c r="D27" s="56">
        <v>2</v>
      </c>
      <c r="E27" s="56">
        <v>1</v>
      </c>
      <c r="F27" s="56">
        <v>0</v>
      </c>
      <c r="G27" s="56">
        <f t="shared" si="0"/>
        <v>3</v>
      </c>
      <c r="H27" s="732"/>
      <c r="I27" s="733"/>
      <c r="J27" s="188"/>
      <c r="K27" s="740" t="s">
        <v>350</v>
      </c>
      <c r="L27" s="134" t="s">
        <v>341</v>
      </c>
      <c r="M27" s="55">
        <f>M21</f>
        <v>227</v>
      </c>
      <c r="N27" s="55">
        <f>N21+4</f>
        <v>168</v>
      </c>
      <c r="O27" s="55">
        <f>O21</f>
        <v>11</v>
      </c>
      <c r="P27" s="55">
        <f>P21</f>
        <v>0</v>
      </c>
      <c r="Q27" s="135">
        <f t="shared" si="3"/>
        <v>406</v>
      </c>
      <c r="R27" s="732"/>
      <c r="S27" s="733"/>
    </row>
    <row r="28" spans="2:19" ht="15" customHeight="1" x14ac:dyDescent="0.2">
      <c r="B28" s="719" t="s">
        <v>633</v>
      </c>
      <c r="C28" s="167" t="s">
        <v>341</v>
      </c>
      <c r="D28" s="54">
        <v>227</v>
      </c>
      <c r="E28" s="54">
        <v>164</v>
      </c>
      <c r="F28" s="54">
        <v>11</v>
      </c>
      <c r="G28" s="168">
        <f t="shared" si="0"/>
        <v>402</v>
      </c>
      <c r="H28" s="732"/>
      <c r="I28" s="733"/>
      <c r="J28" s="188"/>
      <c r="K28" s="741"/>
      <c r="L28" s="136" t="s">
        <v>346</v>
      </c>
      <c r="M28" s="56">
        <v>91</v>
      </c>
      <c r="N28" s="56">
        <v>18</v>
      </c>
      <c r="O28" s="56">
        <v>5</v>
      </c>
      <c r="P28" s="56">
        <v>0</v>
      </c>
      <c r="Q28" s="56">
        <f t="shared" si="3"/>
        <v>114</v>
      </c>
      <c r="R28" s="732"/>
      <c r="S28" s="733"/>
    </row>
    <row r="29" spans="2:19" x14ac:dyDescent="0.2">
      <c r="B29" s="720"/>
      <c r="C29" s="169" t="s">
        <v>346</v>
      </c>
      <c r="D29" s="56">
        <v>4</v>
      </c>
      <c r="E29" s="56">
        <v>2</v>
      </c>
      <c r="F29" s="56">
        <v>0</v>
      </c>
      <c r="G29" s="56">
        <f t="shared" si="0"/>
        <v>6</v>
      </c>
      <c r="H29" s="732" t="s">
        <v>352</v>
      </c>
      <c r="I29" s="733"/>
      <c r="J29" s="188"/>
      <c r="K29" s="742"/>
      <c r="L29" s="138">
        <v>0.6</v>
      </c>
      <c r="M29" s="56">
        <v>43</v>
      </c>
      <c r="N29" s="56">
        <v>4</v>
      </c>
      <c r="O29" s="56">
        <v>6</v>
      </c>
      <c r="P29" s="56">
        <v>0</v>
      </c>
      <c r="Q29" s="56">
        <f>SUM(M29:P29)</f>
        <v>53</v>
      </c>
      <c r="R29" s="732"/>
      <c r="S29" s="733"/>
    </row>
    <row r="30" spans="2:19" ht="15" customHeight="1" thickBot="1" x14ac:dyDescent="0.25">
      <c r="B30" s="721"/>
      <c r="C30" s="170" t="s">
        <v>629</v>
      </c>
      <c r="D30" s="57">
        <v>5</v>
      </c>
      <c r="E30" s="57">
        <v>4</v>
      </c>
      <c r="F30" s="57">
        <v>0</v>
      </c>
      <c r="G30" s="57">
        <f t="shared" si="0"/>
        <v>9</v>
      </c>
      <c r="H30" s="734"/>
      <c r="I30" s="735"/>
      <c r="J30" s="188"/>
      <c r="K30" s="740" t="s">
        <v>351</v>
      </c>
      <c r="L30" s="134" t="s">
        <v>341</v>
      </c>
      <c r="M30" s="55">
        <f>M24</f>
        <v>232</v>
      </c>
      <c r="N30" s="55">
        <f>N24</f>
        <v>164</v>
      </c>
      <c r="O30" s="55">
        <f>O24</f>
        <v>11</v>
      </c>
      <c r="P30" s="55">
        <f>P24</f>
        <v>0</v>
      </c>
      <c r="Q30" s="135">
        <f t="shared" ref="Q30:Q50" si="5">SUM(M30:P30)</f>
        <v>407</v>
      </c>
      <c r="R30" s="732"/>
      <c r="S30" s="733"/>
    </row>
    <row r="31" spans="2:19" ht="15" customHeight="1" x14ac:dyDescent="0.2">
      <c r="B31" s="719" t="s">
        <v>353</v>
      </c>
      <c r="C31" s="167" t="s">
        <v>341</v>
      </c>
      <c r="D31" s="54">
        <v>227</v>
      </c>
      <c r="E31" s="54">
        <v>164</v>
      </c>
      <c r="F31" s="54">
        <v>11</v>
      </c>
      <c r="G31" s="168">
        <f t="shared" si="0"/>
        <v>402</v>
      </c>
      <c r="H31" s="722"/>
      <c r="I31" s="723"/>
      <c r="J31" s="188"/>
      <c r="K31" s="741"/>
      <c r="L31" s="136" t="s">
        <v>346</v>
      </c>
      <c r="M31" s="56">
        <v>1</v>
      </c>
      <c r="N31" s="56">
        <f>N25-N28</f>
        <v>0</v>
      </c>
      <c r="O31" s="56">
        <f>O25-O28</f>
        <v>0</v>
      </c>
      <c r="P31" s="56">
        <v>0</v>
      </c>
      <c r="Q31" s="56">
        <f t="shared" si="5"/>
        <v>1</v>
      </c>
      <c r="R31" s="743"/>
      <c r="S31" s="744"/>
    </row>
    <row r="32" spans="2:19" x14ac:dyDescent="0.2">
      <c r="B32" s="720"/>
      <c r="C32" s="169" t="s">
        <v>346</v>
      </c>
      <c r="D32" s="56">
        <v>90</v>
      </c>
      <c r="E32" s="56">
        <v>65</v>
      </c>
      <c r="F32" s="56">
        <v>4</v>
      </c>
      <c r="G32" s="56">
        <f t="shared" si="0"/>
        <v>159</v>
      </c>
      <c r="H32" s="732"/>
      <c r="I32" s="733"/>
      <c r="J32" s="188"/>
      <c r="K32" s="742"/>
      <c r="L32" s="138">
        <v>0.6</v>
      </c>
      <c r="M32" s="56">
        <f>M26-M29</f>
        <v>0</v>
      </c>
      <c r="N32" s="56">
        <f>N26-N29</f>
        <v>0</v>
      </c>
      <c r="O32" s="56">
        <f>O26-O29</f>
        <v>0</v>
      </c>
      <c r="P32" s="56">
        <v>0</v>
      </c>
      <c r="Q32" s="56">
        <f t="shared" si="5"/>
        <v>0</v>
      </c>
      <c r="R32" s="732"/>
      <c r="S32" s="733"/>
    </row>
    <row r="33" spans="2:19" ht="15.75" customHeight="1" thickBot="1" x14ac:dyDescent="0.25">
      <c r="B33" s="721"/>
      <c r="C33" s="170">
        <v>0.6</v>
      </c>
      <c r="D33" s="56">
        <v>134</v>
      </c>
      <c r="E33" s="56">
        <v>97</v>
      </c>
      <c r="F33" s="56">
        <v>7</v>
      </c>
      <c r="G33" s="56">
        <f t="shared" si="0"/>
        <v>238</v>
      </c>
      <c r="H33" s="732"/>
      <c r="I33" s="733"/>
      <c r="J33" s="188"/>
      <c r="K33" s="740" t="s">
        <v>354</v>
      </c>
      <c r="L33" s="134" t="s">
        <v>341</v>
      </c>
      <c r="M33" s="55">
        <f>M12</f>
        <v>227</v>
      </c>
      <c r="N33" s="55">
        <f>N12</f>
        <v>164</v>
      </c>
      <c r="O33" s="55">
        <f>O12</f>
        <v>11</v>
      </c>
      <c r="P33" s="55">
        <f>P12</f>
        <v>0</v>
      </c>
      <c r="Q33" s="135">
        <f t="shared" si="5"/>
        <v>402</v>
      </c>
      <c r="R33" s="745"/>
      <c r="S33" s="746"/>
    </row>
    <row r="34" spans="2:19" ht="15" customHeight="1" x14ac:dyDescent="0.2">
      <c r="B34" s="719" t="s">
        <v>634</v>
      </c>
      <c r="C34" s="167" t="s">
        <v>341</v>
      </c>
      <c r="D34" s="54">
        <v>227</v>
      </c>
      <c r="E34" s="54">
        <v>164</v>
      </c>
      <c r="F34" s="54">
        <v>11</v>
      </c>
      <c r="G34" s="168">
        <f t="shared" si="0"/>
        <v>402</v>
      </c>
      <c r="H34" s="732"/>
      <c r="I34" s="733"/>
      <c r="J34" s="188"/>
      <c r="K34" s="741"/>
      <c r="L34" s="136" t="s">
        <v>346</v>
      </c>
      <c r="M34" s="56">
        <v>1</v>
      </c>
      <c r="N34" s="56">
        <v>0</v>
      </c>
      <c r="O34" s="56">
        <f>O19-O28</f>
        <v>0</v>
      </c>
      <c r="P34" s="56">
        <v>0</v>
      </c>
      <c r="Q34" s="56">
        <f t="shared" si="5"/>
        <v>1</v>
      </c>
      <c r="R34" s="732"/>
      <c r="S34" s="733"/>
    </row>
    <row r="35" spans="2:19" x14ac:dyDescent="0.2">
      <c r="B35" s="720"/>
      <c r="C35" s="169" t="s">
        <v>346</v>
      </c>
      <c r="D35" s="56">
        <v>89</v>
      </c>
      <c r="E35" s="56">
        <v>63</v>
      </c>
      <c r="F35" s="56">
        <v>4</v>
      </c>
      <c r="G35" s="56">
        <f t="shared" si="0"/>
        <v>156</v>
      </c>
      <c r="H35" s="732"/>
      <c r="I35" s="733"/>
      <c r="J35" s="188"/>
      <c r="K35" s="742"/>
      <c r="L35" s="138">
        <v>0.6</v>
      </c>
      <c r="M35" s="56">
        <v>0</v>
      </c>
      <c r="N35" s="56">
        <v>0</v>
      </c>
      <c r="O35" s="56">
        <f>O20-O29</f>
        <v>0</v>
      </c>
      <c r="P35" s="56">
        <v>0</v>
      </c>
      <c r="Q35" s="56">
        <f>SUM(M35:P35)</f>
        <v>0</v>
      </c>
      <c r="R35" s="732"/>
      <c r="S35" s="733"/>
    </row>
    <row r="36" spans="2:19" ht="17.25" customHeight="1" thickBot="1" x14ac:dyDescent="0.25">
      <c r="B36" s="721"/>
      <c r="C36" s="170">
        <v>0.6</v>
      </c>
      <c r="D36" s="56">
        <v>134</v>
      </c>
      <c r="E36" s="56">
        <v>94</v>
      </c>
      <c r="F36" s="56">
        <v>6</v>
      </c>
      <c r="G36" s="56">
        <f t="shared" si="0"/>
        <v>234</v>
      </c>
      <c r="H36" s="732"/>
      <c r="I36" s="733"/>
      <c r="J36" s="188"/>
      <c r="K36" s="740" t="s">
        <v>355</v>
      </c>
      <c r="L36" s="134" t="s">
        <v>341</v>
      </c>
      <c r="M36" s="55">
        <f>M37+M38</f>
        <v>219</v>
      </c>
      <c r="N36" s="55">
        <f>N37+N38</f>
        <v>132</v>
      </c>
      <c r="O36" s="55">
        <f>O37+O38</f>
        <v>4</v>
      </c>
      <c r="P36" s="55">
        <v>0</v>
      </c>
      <c r="Q36" s="135">
        <f t="shared" si="5"/>
        <v>355</v>
      </c>
      <c r="R36" s="743" t="s">
        <v>371</v>
      </c>
      <c r="S36" s="744"/>
    </row>
    <row r="37" spans="2:19" ht="13.5" customHeight="1" x14ac:dyDescent="0.2">
      <c r="B37" s="719" t="s">
        <v>356</v>
      </c>
      <c r="C37" s="167" t="s">
        <v>341</v>
      </c>
      <c r="D37" s="54">
        <v>227</v>
      </c>
      <c r="E37" s="54">
        <v>164</v>
      </c>
      <c r="F37" s="54">
        <v>11</v>
      </c>
      <c r="G37" s="168">
        <f t="shared" si="0"/>
        <v>402</v>
      </c>
      <c r="H37" s="732"/>
      <c r="I37" s="733"/>
      <c r="J37" s="188"/>
      <c r="K37" s="741"/>
      <c r="L37" s="136" t="s">
        <v>346</v>
      </c>
      <c r="M37" s="56">
        <v>88</v>
      </c>
      <c r="N37" s="56">
        <v>53</v>
      </c>
      <c r="O37" s="56">
        <v>2</v>
      </c>
      <c r="P37" s="56">
        <v>1</v>
      </c>
      <c r="Q37" s="56">
        <f t="shared" si="5"/>
        <v>144</v>
      </c>
      <c r="R37" s="743"/>
      <c r="S37" s="744"/>
    </row>
    <row r="38" spans="2:19" x14ac:dyDescent="0.2">
      <c r="B38" s="720"/>
      <c r="C38" s="169" t="s">
        <v>346</v>
      </c>
      <c r="D38" s="56">
        <v>0</v>
      </c>
      <c r="E38" s="56">
        <v>2</v>
      </c>
      <c r="F38" s="56">
        <v>0</v>
      </c>
      <c r="G38" s="56">
        <f t="shared" si="0"/>
        <v>2</v>
      </c>
      <c r="H38" s="732"/>
      <c r="I38" s="733"/>
      <c r="J38" s="188"/>
      <c r="K38" s="742"/>
      <c r="L38" s="138">
        <v>0.6</v>
      </c>
      <c r="M38" s="56">
        <v>131</v>
      </c>
      <c r="N38" s="56">
        <v>79</v>
      </c>
      <c r="O38" s="56">
        <v>2</v>
      </c>
      <c r="P38" s="56">
        <v>2</v>
      </c>
      <c r="Q38" s="56">
        <f t="shared" si="5"/>
        <v>214</v>
      </c>
      <c r="R38" s="743"/>
      <c r="S38" s="744"/>
    </row>
    <row r="39" spans="2:19" ht="14.25" customHeight="1" thickBot="1" x14ac:dyDescent="0.25">
      <c r="B39" s="721"/>
      <c r="C39" s="170">
        <v>0.6</v>
      </c>
      <c r="D39" s="56">
        <v>1</v>
      </c>
      <c r="E39" s="56">
        <v>3</v>
      </c>
      <c r="F39" s="56">
        <v>1</v>
      </c>
      <c r="G39" s="56">
        <f t="shared" si="0"/>
        <v>5</v>
      </c>
      <c r="H39" s="732"/>
      <c r="I39" s="733"/>
      <c r="J39" s="188"/>
      <c r="K39" s="740" t="s">
        <v>357</v>
      </c>
      <c r="L39" s="134" t="s">
        <v>341</v>
      </c>
      <c r="M39" s="55">
        <f>+M40+M41</f>
        <v>163</v>
      </c>
      <c r="N39" s="55">
        <f>N40+N41</f>
        <v>86</v>
      </c>
      <c r="O39" s="55">
        <f>O40+O41</f>
        <v>2</v>
      </c>
      <c r="P39" s="55">
        <v>0</v>
      </c>
      <c r="Q39" s="135">
        <f t="shared" si="5"/>
        <v>251</v>
      </c>
      <c r="R39" s="743" t="s">
        <v>371</v>
      </c>
      <c r="S39" s="744"/>
    </row>
    <row r="40" spans="2:19" ht="13.5" customHeight="1" x14ac:dyDescent="0.2">
      <c r="B40" s="719" t="s">
        <v>635</v>
      </c>
      <c r="C40" s="167" t="s">
        <v>341</v>
      </c>
      <c r="D40" s="54">
        <v>227</v>
      </c>
      <c r="E40" s="54">
        <v>164</v>
      </c>
      <c r="F40" s="54">
        <v>11</v>
      </c>
      <c r="G40" s="168">
        <f t="shared" si="0"/>
        <v>402</v>
      </c>
      <c r="H40" s="732"/>
      <c r="I40" s="733"/>
      <c r="J40" s="188"/>
      <c r="K40" s="741"/>
      <c r="L40" s="136" t="s">
        <v>346</v>
      </c>
      <c r="M40" s="56">
        <v>65</v>
      </c>
      <c r="N40" s="56">
        <v>34</v>
      </c>
      <c r="O40" s="56">
        <v>0.8</v>
      </c>
      <c r="P40" s="56">
        <v>0</v>
      </c>
      <c r="Q40" s="56">
        <f t="shared" si="5"/>
        <v>99.8</v>
      </c>
      <c r="R40" s="743"/>
      <c r="S40" s="744"/>
    </row>
    <row r="41" spans="2:19" x14ac:dyDescent="0.2">
      <c r="B41" s="720"/>
      <c r="C41" s="169" t="s">
        <v>346</v>
      </c>
      <c r="D41" s="56">
        <v>2</v>
      </c>
      <c r="E41" s="56">
        <v>2</v>
      </c>
      <c r="F41" s="56">
        <v>0</v>
      </c>
      <c r="G41" s="56">
        <v>0</v>
      </c>
      <c r="H41" s="732" t="s">
        <v>359</v>
      </c>
      <c r="I41" s="733"/>
      <c r="J41" s="188"/>
      <c r="K41" s="742"/>
      <c r="L41" s="140">
        <v>0.6</v>
      </c>
      <c r="M41" s="56">
        <v>98</v>
      </c>
      <c r="N41" s="58">
        <v>52</v>
      </c>
      <c r="O41" s="58">
        <v>1.2</v>
      </c>
      <c r="P41" s="58">
        <v>0</v>
      </c>
      <c r="Q41" s="58">
        <f t="shared" si="5"/>
        <v>151.19999999999999</v>
      </c>
      <c r="R41" s="743"/>
      <c r="S41" s="744"/>
    </row>
    <row r="42" spans="2:19" ht="17.25" customHeight="1" thickBot="1" x14ac:dyDescent="0.25">
      <c r="B42" s="747"/>
      <c r="C42" s="172">
        <v>0.6</v>
      </c>
      <c r="D42" s="57">
        <v>4</v>
      </c>
      <c r="E42" s="57">
        <v>3</v>
      </c>
      <c r="F42" s="57">
        <v>0</v>
      </c>
      <c r="G42" s="57">
        <f t="shared" ref="G42" si="6">+D42+E42+F42</f>
        <v>7</v>
      </c>
      <c r="H42" s="734"/>
      <c r="I42" s="735"/>
      <c r="J42" s="188"/>
      <c r="K42" s="740" t="s">
        <v>358</v>
      </c>
      <c r="L42" s="134" t="s">
        <v>341</v>
      </c>
      <c r="M42" s="55">
        <f>+M43+M44</f>
        <v>75</v>
      </c>
      <c r="N42" s="55">
        <f>N43+N44</f>
        <v>53</v>
      </c>
      <c r="O42" s="55">
        <f>O43+O44</f>
        <v>0</v>
      </c>
      <c r="P42" s="55">
        <v>0</v>
      </c>
      <c r="Q42" s="135">
        <f t="shared" si="5"/>
        <v>128</v>
      </c>
      <c r="R42" s="743" t="s">
        <v>371</v>
      </c>
      <c r="S42" s="744"/>
    </row>
    <row r="43" spans="2:19" ht="15" customHeight="1" x14ac:dyDescent="0.2">
      <c r="B43" s="53"/>
      <c r="K43" s="741"/>
      <c r="L43" s="136" t="s">
        <v>346</v>
      </c>
      <c r="M43" s="56">
        <v>30</v>
      </c>
      <c r="N43" s="56">
        <v>21</v>
      </c>
      <c r="O43" s="56">
        <v>0</v>
      </c>
      <c r="P43" s="56">
        <v>0</v>
      </c>
      <c r="Q43" s="56">
        <f t="shared" si="5"/>
        <v>51</v>
      </c>
      <c r="R43" s="743"/>
      <c r="S43" s="744"/>
    </row>
    <row r="44" spans="2:19" ht="15.75" customHeight="1" x14ac:dyDescent="0.2">
      <c r="B44" s="53"/>
      <c r="K44" s="742"/>
      <c r="L44" s="140">
        <v>0.6</v>
      </c>
      <c r="M44" s="58">
        <v>45</v>
      </c>
      <c r="N44" s="58">
        <v>32</v>
      </c>
      <c r="O44" s="58">
        <v>0</v>
      </c>
      <c r="P44" s="58">
        <v>0</v>
      </c>
      <c r="Q44" s="58">
        <f t="shared" si="5"/>
        <v>77</v>
      </c>
      <c r="R44" s="743"/>
      <c r="S44" s="744"/>
    </row>
    <row r="45" spans="2:19" ht="27" customHeight="1" x14ac:dyDescent="0.2">
      <c r="B45" s="749" t="s">
        <v>728</v>
      </c>
      <c r="C45" s="749"/>
      <c r="D45" s="749"/>
      <c r="E45" s="749"/>
      <c r="F45" s="749"/>
      <c r="G45" s="749"/>
      <c r="H45" s="749"/>
      <c r="I45" s="749"/>
      <c r="J45" s="201"/>
      <c r="K45" s="740" t="s">
        <v>360</v>
      </c>
      <c r="L45" s="134" t="s">
        <v>341</v>
      </c>
      <c r="M45" s="55">
        <f>+M46+M47</f>
        <v>87</v>
      </c>
      <c r="N45" s="55">
        <f>N46+N47</f>
        <v>39</v>
      </c>
      <c r="O45" s="55">
        <f>O46+O47</f>
        <v>3.2</v>
      </c>
      <c r="P45" s="55">
        <v>0</v>
      </c>
      <c r="Q45" s="135">
        <f t="shared" si="5"/>
        <v>129.19999999999999</v>
      </c>
      <c r="R45" s="743" t="s">
        <v>371</v>
      </c>
      <c r="S45" s="744"/>
    </row>
    <row r="46" spans="2:19" x14ac:dyDescent="0.2">
      <c r="B46" s="53"/>
      <c r="K46" s="741"/>
      <c r="L46" s="136" t="s">
        <v>346</v>
      </c>
      <c r="M46" s="56">
        <v>35</v>
      </c>
      <c r="N46" s="56">
        <v>16</v>
      </c>
      <c r="O46" s="56">
        <v>1.2</v>
      </c>
      <c r="P46" s="56">
        <v>1</v>
      </c>
      <c r="Q46" s="56">
        <f t="shared" si="5"/>
        <v>53.2</v>
      </c>
      <c r="R46" s="743"/>
      <c r="S46" s="744"/>
    </row>
    <row r="47" spans="2:19" x14ac:dyDescent="0.2">
      <c r="B47" s="53"/>
      <c r="K47" s="742"/>
      <c r="L47" s="140">
        <v>0.6</v>
      </c>
      <c r="M47" s="58">
        <v>52</v>
      </c>
      <c r="N47" s="58">
        <v>23</v>
      </c>
      <c r="O47" s="58">
        <v>2</v>
      </c>
      <c r="P47" s="58">
        <v>2</v>
      </c>
      <c r="Q47" s="58">
        <f t="shared" si="5"/>
        <v>79</v>
      </c>
      <c r="R47" s="743"/>
      <c r="S47" s="744"/>
    </row>
    <row r="48" spans="2:19" ht="24.75" customHeight="1" x14ac:dyDescent="0.2">
      <c r="B48" s="53"/>
      <c r="K48" s="740" t="s">
        <v>586</v>
      </c>
      <c r="L48" s="134" t="s">
        <v>341</v>
      </c>
      <c r="M48" s="55">
        <f>+M49+M50</f>
        <v>228</v>
      </c>
      <c r="N48" s="55">
        <f>N49+N50</f>
        <v>136</v>
      </c>
      <c r="O48" s="55">
        <f>O49+O50</f>
        <v>12</v>
      </c>
      <c r="P48" s="55">
        <f>P12</f>
        <v>0</v>
      </c>
      <c r="Q48" s="135">
        <f t="shared" si="5"/>
        <v>376</v>
      </c>
      <c r="R48" s="743" t="s">
        <v>371</v>
      </c>
      <c r="S48" s="744"/>
    </row>
    <row r="49" spans="2:19" ht="45.75" customHeight="1" x14ac:dyDescent="0.2">
      <c r="B49" s="53"/>
      <c r="K49" s="741"/>
      <c r="L49" s="136" t="s">
        <v>346</v>
      </c>
      <c r="M49" s="56">
        <v>91</v>
      </c>
      <c r="N49" s="56">
        <v>54</v>
      </c>
      <c r="O49" s="56">
        <v>5</v>
      </c>
      <c r="P49" s="56">
        <v>0</v>
      </c>
      <c r="Q49" s="56">
        <f t="shared" si="5"/>
        <v>150</v>
      </c>
      <c r="R49" s="750"/>
      <c r="S49" s="751"/>
    </row>
    <row r="50" spans="2:19" x14ac:dyDescent="0.2">
      <c r="B50" s="53"/>
      <c r="K50" s="742"/>
      <c r="L50" s="140">
        <v>0.6</v>
      </c>
      <c r="M50" s="58">
        <v>137</v>
      </c>
      <c r="N50" s="58">
        <v>82</v>
      </c>
      <c r="O50" s="58">
        <v>7</v>
      </c>
      <c r="P50" s="58">
        <v>0</v>
      </c>
      <c r="Q50" s="58">
        <f t="shared" si="5"/>
        <v>226</v>
      </c>
      <c r="R50" s="743"/>
      <c r="S50" s="744"/>
    </row>
    <row r="51" spans="2:19" ht="27" customHeight="1" x14ac:dyDescent="0.2">
      <c r="B51" s="53"/>
      <c r="K51" s="740" t="s">
        <v>361</v>
      </c>
      <c r="L51" s="134" t="s">
        <v>341</v>
      </c>
      <c r="M51" s="55">
        <f>+M52+M53</f>
        <v>325</v>
      </c>
      <c r="N51" s="55">
        <f>N52+N53</f>
        <v>178</v>
      </c>
      <c r="O51" s="55">
        <f>O52+O53</f>
        <v>5</v>
      </c>
      <c r="P51" s="55">
        <f>P39+P42+P45</f>
        <v>0</v>
      </c>
      <c r="Q51" s="135">
        <f t="shared" ref="Q51:Q56" si="7">SUM(M51:P51)</f>
        <v>508</v>
      </c>
      <c r="R51" s="743" t="s">
        <v>371</v>
      </c>
      <c r="S51" s="744"/>
    </row>
    <row r="52" spans="2:19" x14ac:dyDescent="0.2">
      <c r="B52" s="53"/>
      <c r="K52" s="741"/>
      <c r="L52" s="136" t="s">
        <v>346</v>
      </c>
      <c r="M52" s="56">
        <v>130</v>
      </c>
      <c r="N52" s="56">
        <v>71</v>
      </c>
      <c r="O52" s="56">
        <v>2</v>
      </c>
      <c r="P52" s="56">
        <v>2</v>
      </c>
      <c r="Q52" s="56">
        <f t="shared" si="7"/>
        <v>205</v>
      </c>
      <c r="R52" s="743"/>
      <c r="S52" s="744"/>
    </row>
    <row r="53" spans="2:19" x14ac:dyDescent="0.2">
      <c r="B53" s="53"/>
      <c r="K53" s="742"/>
      <c r="L53" s="140">
        <v>0.6</v>
      </c>
      <c r="M53" s="58">
        <v>195</v>
      </c>
      <c r="N53" s="58">
        <v>107</v>
      </c>
      <c r="O53" s="58">
        <v>3</v>
      </c>
      <c r="P53" s="58">
        <f>P41+P44+P47</f>
        <v>2</v>
      </c>
      <c r="Q53" s="58">
        <f t="shared" si="7"/>
        <v>307</v>
      </c>
      <c r="R53" s="743"/>
      <c r="S53" s="744"/>
    </row>
    <row r="54" spans="2:19" ht="21" customHeight="1" x14ac:dyDescent="0.2">
      <c r="B54" s="53"/>
      <c r="K54" s="740" t="s">
        <v>362</v>
      </c>
      <c r="L54" s="134" t="s">
        <v>341</v>
      </c>
      <c r="M54" s="55">
        <f>M39+M42+M45</f>
        <v>325</v>
      </c>
      <c r="N54" s="55">
        <f>N12</f>
        <v>164</v>
      </c>
      <c r="O54" s="55">
        <f>O12</f>
        <v>11</v>
      </c>
      <c r="P54" s="55">
        <f>P12</f>
        <v>0</v>
      </c>
      <c r="Q54" s="135">
        <f t="shared" si="7"/>
        <v>500</v>
      </c>
      <c r="R54" s="743" t="s">
        <v>371</v>
      </c>
      <c r="S54" s="744"/>
    </row>
    <row r="55" spans="2:19" ht="15.75" customHeight="1" x14ac:dyDescent="0.2">
      <c r="B55" s="53"/>
      <c r="K55" s="741"/>
      <c r="L55" s="136" t="s">
        <v>346</v>
      </c>
      <c r="M55" s="58">
        <v>0</v>
      </c>
      <c r="N55" s="56">
        <v>0</v>
      </c>
      <c r="O55" s="56">
        <v>0</v>
      </c>
      <c r="P55" s="56">
        <v>0</v>
      </c>
      <c r="Q55" s="56">
        <f t="shared" si="7"/>
        <v>0</v>
      </c>
      <c r="R55" s="732"/>
      <c r="S55" s="733"/>
    </row>
    <row r="56" spans="2:19" ht="13.5" thickBot="1" x14ac:dyDescent="0.25">
      <c r="B56" s="53"/>
      <c r="K56" s="748"/>
      <c r="L56" s="141">
        <v>0.6</v>
      </c>
      <c r="M56" s="57">
        <v>0</v>
      </c>
      <c r="N56" s="57">
        <v>0</v>
      </c>
      <c r="O56" s="57">
        <v>0</v>
      </c>
      <c r="P56" s="57">
        <v>0</v>
      </c>
      <c r="Q56" s="57">
        <f t="shared" si="7"/>
        <v>0</v>
      </c>
      <c r="R56" s="734"/>
      <c r="S56" s="735"/>
    </row>
    <row r="57" spans="2:19" ht="12.75" customHeight="1" x14ac:dyDescent="0.2">
      <c r="B57" s="53"/>
    </row>
    <row r="58" spans="2:19" x14ac:dyDescent="0.2">
      <c r="B58" s="53"/>
      <c r="K58" s="53" t="s">
        <v>587</v>
      </c>
    </row>
    <row r="59" spans="2:19" x14ac:dyDescent="0.2">
      <c r="B59" s="53"/>
    </row>
    <row r="60" spans="2:19" ht="12.75" customHeight="1" x14ac:dyDescent="0.2">
      <c r="B60" s="53"/>
    </row>
    <row r="61" spans="2:19" x14ac:dyDescent="0.2">
      <c r="B61" s="53"/>
    </row>
    <row r="62" spans="2:19" x14ac:dyDescent="0.2">
      <c r="B62" s="53"/>
    </row>
    <row r="63" spans="2:19" ht="12.75" customHeight="1" x14ac:dyDescent="0.2">
      <c r="B63" s="53"/>
    </row>
    <row r="64" spans="2:19" x14ac:dyDescent="0.2">
      <c r="B64" s="53"/>
    </row>
    <row r="65" spans="2:2" x14ac:dyDescent="0.2">
      <c r="B65" s="53"/>
    </row>
    <row r="66" spans="2:2" ht="12.75" customHeight="1" x14ac:dyDescent="0.2">
      <c r="B66" s="53"/>
    </row>
    <row r="67" spans="2:2" ht="15.75" customHeight="1" x14ac:dyDescent="0.2">
      <c r="B67" s="53"/>
    </row>
    <row r="68" spans="2:2" ht="15.75" customHeight="1" x14ac:dyDescent="0.2">
      <c r="B68" s="53"/>
    </row>
    <row r="69" spans="2:2" ht="12.75" customHeight="1" x14ac:dyDescent="0.2">
      <c r="B69" s="53"/>
    </row>
    <row r="70" spans="2:2" ht="15.75" customHeight="1" x14ac:dyDescent="0.2">
      <c r="B70" s="53"/>
    </row>
    <row r="71" spans="2:2" ht="15.75" customHeight="1" x14ac:dyDescent="0.2">
      <c r="B71" s="53"/>
    </row>
    <row r="72" spans="2:2" ht="12.75" customHeight="1" x14ac:dyDescent="0.2">
      <c r="B72" s="53"/>
    </row>
    <row r="73" spans="2:2" ht="15.75" customHeight="1" x14ac:dyDescent="0.2">
      <c r="B73" s="53"/>
    </row>
    <row r="74" spans="2:2" ht="15.75" customHeight="1" x14ac:dyDescent="0.2">
      <c r="B74" s="53"/>
    </row>
    <row r="75" spans="2:2" x14ac:dyDescent="0.2">
      <c r="B75" s="53"/>
    </row>
    <row r="76" spans="2:2" ht="15.75" customHeight="1" x14ac:dyDescent="0.2">
      <c r="B76" s="53"/>
    </row>
    <row r="77" spans="2:2" ht="15.75" customHeight="1" x14ac:dyDescent="0.2">
      <c r="B77" s="53"/>
    </row>
    <row r="78" spans="2:2" ht="19.5" customHeight="1" x14ac:dyDescent="0.2">
      <c r="B78" s="53"/>
    </row>
    <row r="79" spans="2:2" ht="65.25" customHeight="1" x14ac:dyDescent="0.2">
      <c r="B79" s="53"/>
    </row>
    <row r="80" spans="2:2" x14ac:dyDescent="0.2">
      <c r="B80" s="53"/>
    </row>
    <row r="81" spans="2:2" x14ac:dyDescent="0.2">
      <c r="B81" s="53"/>
    </row>
  </sheetData>
  <mergeCells count="138">
    <mergeCell ref="K51:K53"/>
    <mergeCell ref="R51:S51"/>
    <mergeCell ref="R52:S52"/>
    <mergeCell ref="R53:S53"/>
    <mergeCell ref="K54:K56"/>
    <mergeCell ref="R54:S54"/>
    <mergeCell ref="R55:S55"/>
    <mergeCell ref="R56:S56"/>
    <mergeCell ref="B45:I45"/>
    <mergeCell ref="K45:K47"/>
    <mergeCell ref="R45:S45"/>
    <mergeCell ref="R46:S46"/>
    <mergeCell ref="R47:S47"/>
    <mergeCell ref="K48:K50"/>
    <mergeCell ref="R48:S48"/>
    <mergeCell ref="R49:S49"/>
    <mergeCell ref="R50:S50"/>
    <mergeCell ref="R40:S40"/>
    <mergeCell ref="H41:I41"/>
    <mergeCell ref="R41:S41"/>
    <mergeCell ref="H42:I42"/>
    <mergeCell ref="K42:K44"/>
    <mergeCell ref="R42:S42"/>
    <mergeCell ref="R43:S43"/>
    <mergeCell ref="R44:S44"/>
    <mergeCell ref="B37:B39"/>
    <mergeCell ref="H37:I37"/>
    <mergeCell ref="R37:S37"/>
    <mergeCell ref="H38:I38"/>
    <mergeCell ref="R38:S38"/>
    <mergeCell ref="H39:I39"/>
    <mergeCell ref="K39:K41"/>
    <mergeCell ref="R39:S39"/>
    <mergeCell ref="B40:B42"/>
    <mergeCell ref="H40:I40"/>
    <mergeCell ref="R34:S34"/>
    <mergeCell ref="H35:I35"/>
    <mergeCell ref="R35:S35"/>
    <mergeCell ref="H36:I36"/>
    <mergeCell ref="K36:K38"/>
    <mergeCell ref="R36:S36"/>
    <mergeCell ref="B31:B33"/>
    <mergeCell ref="H31:I31"/>
    <mergeCell ref="R31:S31"/>
    <mergeCell ref="H32:I32"/>
    <mergeCell ref="R32:S32"/>
    <mergeCell ref="H33:I33"/>
    <mergeCell ref="K33:K35"/>
    <mergeCell ref="R33:S33"/>
    <mergeCell ref="B34:B36"/>
    <mergeCell ref="H34:I34"/>
    <mergeCell ref="R28:S28"/>
    <mergeCell ref="H29:I29"/>
    <mergeCell ref="R29:S29"/>
    <mergeCell ref="H30:I30"/>
    <mergeCell ref="K30:K32"/>
    <mergeCell ref="R30:S30"/>
    <mergeCell ref="B25:B27"/>
    <mergeCell ref="H25:I25"/>
    <mergeCell ref="R25:S25"/>
    <mergeCell ref="H26:I26"/>
    <mergeCell ref="R26:S26"/>
    <mergeCell ref="H27:I27"/>
    <mergeCell ref="K27:K29"/>
    <mergeCell ref="R27:S27"/>
    <mergeCell ref="B28:B30"/>
    <mergeCell ref="H28:I28"/>
    <mergeCell ref="H24:I24"/>
    <mergeCell ref="K24:K26"/>
    <mergeCell ref="R24:S24"/>
    <mergeCell ref="R18:S18"/>
    <mergeCell ref="B19:B21"/>
    <mergeCell ref="H19:I19"/>
    <mergeCell ref="R19:S19"/>
    <mergeCell ref="H20:I20"/>
    <mergeCell ref="R20:S20"/>
    <mergeCell ref="H21:I21"/>
    <mergeCell ref="K21:K23"/>
    <mergeCell ref="R21:S21"/>
    <mergeCell ref="B22:B24"/>
    <mergeCell ref="H16:I16"/>
    <mergeCell ref="R16:S16"/>
    <mergeCell ref="H17:I17"/>
    <mergeCell ref="R17:S17"/>
    <mergeCell ref="H18:I18"/>
    <mergeCell ref="K18:K20"/>
    <mergeCell ref="H22:I22"/>
    <mergeCell ref="R22:S22"/>
    <mergeCell ref="H23:I23"/>
    <mergeCell ref="R23:S23"/>
    <mergeCell ref="H9:I9"/>
    <mergeCell ref="K9:S9"/>
    <mergeCell ref="B10:B12"/>
    <mergeCell ref="H10:I10"/>
    <mergeCell ref="K10:L11"/>
    <mergeCell ref="M10:M11"/>
    <mergeCell ref="N10:N11"/>
    <mergeCell ref="O10:O11"/>
    <mergeCell ref="P10:P11"/>
    <mergeCell ref="Q10:Q11"/>
    <mergeCell ref="R10:S11"/>
    <mergeCell ref="H11:I11"/>
    <mergeCell ref="H12:I12"/>
    <mergeCell ref="K12:K14"/>
    <mergeCell ref="R12:S12"/>
    <mergeCell ref="B13:B15"/>
    <mergeCell ref="H13:I13"/>
    <mergeCell ref="R13:S13"/>
    <mergeCell ref="H14:I14"/>
    <mergeCell ref="R14:S14"/>
    <mergeCell ref="H15:I15"/>
    <mergeCell ref="K15:K17"/>
    <mergeCell ref="R15:S15"/>
    <mergeCell ref="B16:B18"/>
    <mergeCell ref="B2:I3"/>
    <mergeCell ref="K2:K5"/>
    <mergeCell ref="L2:R2"/>
    <mergeCell ref="S2:S5"/>
    <mergeCell ref="L3:R3"/>
    <mergeCell ref="B4:F5"/>
    <mergeCell ref="L4:R4"/>
    <mergeCell ref="L5:R5"/>
    <mergeCell ref="S6:S7"/>
    <mergeCell ref="B7:C8"/>
    <mergeCell ref="D7:D8"/>
    <mergeCell ref="E7:E8"/>
    <mergeCell ref="F7:F8"/>
    <mergeCell ref="G7:G8"/>
    <mergeCell ref="H7:I8"/>
    <mergeCell ref="K8:L8"/>
    <mergeCell ref="M8:N8"/>
    <mergeCell ref="O8:P8"/>
    <mergeCell ref="B6:I6"/>
    <mergeCell ref="K6:L7"/>
    <mergeCell ref="M6:N7"/>
    <mergeCell ref="O6:P7"/>
    <mergeCell ref="Q6:Q7"/>
    <mergeCell ref="R6:R7"/>
  </mergeCells>
  <conditionalFormatting sqref="D29:F30 D32:F33 D35:F36 D41:F42 D14:F15 D38:F39 D10:F12 D20:F21 H10:H35 H37:H42 D23:F24 D26:F27 D17:F18">
    <cfRule type="cellIs" dxfId="60" priority="61" operator="lessThan">
      <formula>0</formula>
    </cfRule>
  </conditionalFormatting>
  <conditionalFormatting sqref="G13">
    <cfRule type="cellIs" dxfId="59" priority="59" operator="lessThan">
      <formula>0</formula>
    </cfRule>
  </conditionalFormatting>
  <conditionalFormatting sqref="G16">
    <cfRule type="cellIs" dxfId="58" priority="58" operator="lessThan">
      <formula>0</formula>
    </cfRule>
  </conditionalFormatting>
  <conditionalFormatting sqref="G19">
    <cfRule type="cellIs" dxfId="57" priority="57" operator="lessThan">
      <formula>0</formula>
    </cfRule>
  </conditionalFormatting>
  <conditionalFormatting sqref="H36">
    <cfRule type="cellIs" dxfId="56" priority="56" operator="lessThan">
      <formula>0</formula>
    </cfRule>
  </conditionalFormatting>
  <conditionalFormatting sqref="G17:G18 G23:G24 G29:G30 G32:G33 G35:G36 G41:G42 G14:G15 G26:G27 G38:G39 G10:G12 G20:G21">
    <cfRule type="cellIs" dxfId="55" priority="60" operator="lessThan">
      <formula>0</formula>
    </cfRule>
  </conditionalFormatting>
  <conditionalFormatting sqref="D16:F16">
    <cfRule type="cellIs" dxfId="54" priority="55" operator="lessThan">
      <formula>0</formula>
    </cfRule>
  </conditionalFormatting>
  <conditionalFormatting sqref="D19:F19">
    <cfRule type="cellIs" dxfId="53" priority="54" operator="lessThan">
      <formula>0</formula>
    </cfRule>
  </conditionalFormatting>
  <conditionalFormatting sqref="D22:F22">
    <cfRule type="cellIs" dxfId="52" priority="53" operator="lessThan">
      <formula>0</formula>
    </cfRule>
  </conditionalFormatting>
  <conditionalFormatting sqref="D25:F25">
    <cfRule type="cellIs" dxfId="51" priority="52" operator="lessThan">
      <formula>0</formula>
    </cfRule>
  </conditionalFormatting>
  <conditionalFormatting sqref="D28:F28">
    <cfRule type="cellIs" dxfId="50" priority="51" operator="lessThan">
      <formula>0</formula>
    </cfRule>
  </conditionalFormatting>
  <conditionalFormatting sqref="D31:F31">
    <cfRule type="cellIs" dxfId="49" priority="50" operator="lessThan">
      <formula>0</formula>
    </cfRule>
  </conditionalFormatting>
  <conditionalFormatting sqref="D34:F34">
    <cfRule type="cellIs" dxfId="48" priority="49" operator="lessThan">
      <formula>0</formula>
    </cfRule>
  </conditionalFormatting>
  <conditionalFormatting sqref="D37:F37">
    <cfRule type="cellIs" dxfId="47" priority="48" operator="lessThan">
      <formula>0</formula>
    </cfRule>
  </conditionalFormatting>
  <conditionalFormatting sqref="D40:F40">
    <cfRule type="cellIs" dxfId="46" priority="47" operator="lessThan">
      <formula>0</formula>
    </cfRule>
  </conditionalFormatting>
  <conditionalFormatting sqref="D13:F13">
    <cfRule type="cellIs" dxfId="45" priority="46" operator="lessThan">
      <formula>0</formula>
    </cfRule>
  </conditionalFormatting>
  <conditionalFormatting sqref="G22">
    <cfRule type="cellIs" dxfId="44" priority="45" operator="lessThan">
      <formula>0</formula>
    </cfRule>
  </conditionalFormatting>
  <conditionalFormatting sqref="G25">
    <cfRule type="cellIs" dxfId="43" priority="44" operator="lessThan">
      <formula>0</formula>
    </cfRule>
  </conditionalFormatting>
  <conditionalFormatting sqref="G28">
    <cfRule type="cellIs" dxfId="42" priority="43" operator="lessThan">
      <formula>0</formula>
    </cfRule>
  </conditionalFormatting>
  <conditionalFormatting sqref="G31">
    <cfRule type="cellIs" dxfId="41" priority="42" operator="lessThan">
      <formula>0</formula>
    </cfRule>
  </conditionalFormatting>
  <conditionalFormatting sqref="G34">
    <cfRule type="cellIs" dxfId="40" priority="41" operator="lessThan">
      <formula>0</formula>
    </cfRule>
  </conditionalFormatting>
  <conditionalFormatting sqref="G37">
    <cfRule type="cellIs" dxfId="39" priority="40" operator="lessThan">
      <formula>0</formula>
    </cfRule>
  </conditionalFormatting>
  <conditionalFormatting sqref="G40">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3">
    <tabColor theme="0"/>
  </sheetPr>
  <dimension ref="A1:Z301"/>
  <sheetViews>
    <sheetView showGridLines="0" zoomScale="50" zoomScaleNormal="50" zoomScalePageLayoutView="95" workbookViewId="0">
      <pane xSplit="1" topLeftCell="B1" activePane="topRight" state="frozen"/>
      <selection pane="topRight" activeCell="J21" sqref="J21:K21"/>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296"/>
      <c r="C1" s="297"/>
      <c r="D1" s="297"/>
      <c r="E1" s="297"/>
      <c r="F1" s="297"/>
      <c r="G1" s="297"/>
      <c r="H1" s="297"/>
      <c r="I1" s="297"/>
      <c r="J1" s="297"/>
      <c r="K1" s="297"/>
      <c r="L1" s="297"/>
      <c r="M1" s="297"/>
      <c r="N1" s="297"/>
      <c r="O1" s="297"/>
      <c r="P1" s="297"/>
      <c r="Q1" s="297"/>
      <c r="R1" s="297"/>
      <c r="S1" s="297"/>
      <c r="T1" s="297"/>
      <c r="U1" s="298"/>
    </row>
    <row r="2" spans="1:21" ht="25.5" customHeight="1" x14ac:dyDescent="0.2">
      <c r="B2" s="887" t="s">
        <v>130</v>
      </c>
      <c r="C2" s="888"/>
      <c r="D2" s="888"/>
      <c r="E2" s="888"/>
      <c r="F2" s="888"/>
      <c r="G2" s="888"/>
      <c r="H2" s="888"/>
      <c r="I2" s="888"/>
      <c r="J2" s="888"/>
      <c r="K2" s="888"/>
      <c r="L2" s="888"/>
      <c r="M2" s="888"/>
      <c r="N2" s="888"/>
      <c r="O2" s="888"/>
      <c r="P2" s="888"/>
      <c r="Q2" s="888"/>
      <c r="R2" s="888"/>
      <c r="S2" s="888"/>
      <c r="T2" s="888"/>
      <c r="U2" s="889"/>
    </row>
    <row r="3" spans="1:21" ht="21.75" customHeight="1" x14ac:dyDescent="0.2">
      <c r="A3" s="1" t="s">
        <v>573</v>
      </c>
      <c r="B3" s="890" t="s">
        <v>131</v>
      </c>
      <c r="C3" s="891"/>
      <c r="D3" s="891"/>
      <c r="E3" s="891"/>
      <c r="F3" s="891"/>
      <c r="G3" s="891"/>
      <c r="H3" s="891"/>
      <c r="I3" s="891"/>
      <c r="J3" s="891"/>
      <c r="K3" s="891"/>
      <c r="L3" s="891"/>
      <c r="M3" s="891"/>
      <c r="N3" s="891"/>
      <c r="O3" s="891"/>
      <c r="P3" s="891"/>
      <c r="Q3" s="891"/>
      <c r="R3" s="891"/>
      <c r="S3" s="891"/>
      <c r="T3" s="891"/>
      <c r="U3" s="892"/>
    </row>
    <row r="4" spans="1:21" ht="21" customHeight="1" x14ac:dyDescent="0.2">
      <c r="B4" s="776" t="s">
        <v>132</v>
      </c>
      <c r="C4" s="776"/>
      <c r="D4" s="777" t="s">
        <v>133</v>
      </c>
      <c r="E4" s="777"/>
      <c r="F4" s="893" t="s">
        <v>134</v>
      </c>
      <c r="G4" s="778" t="s">
        <v>135</v>
      </c>
      <c r="H4" s="778"/>
      <c r="I4" s="778"/>
      <c r="J4" s="778"/>
      <c r="K4" s="778"/>
      <c r="L4" s="895"/>
      <c r="M4" s="896"/>
      <c r="N4" s="895" t="s">
        <v>136</v>
      </c>
      <c r="O4" s="897"/>
      <c r="P4" s="897"/>
      <c r="Q4" s="897"/>
      <c r="R4" s="896"/>
      <c r="S4" s="898" t="s">
        <v>98</v>
      </c>
      <c r="T4" s="899"/>
      <c r="U4" s="900"/>
    </row>
    <row r="5" spans="1:21" ht="47.25" customHeight="1" x14ac:dyDescent="0.2">
      <c r="B5" s="776"/>
      <c r="C5" s="776"/>
      <c r="D5" s="777"/>
      <c r="E5" s="777"/>
      <c r="F5" s="894"/>
      <c r="G5" s="758" t="s">
        <v>137</v>
      </c>
      <c r="H5" s="777"/>
      <c r="I5" s="777"/>
      <c r="J5" s="758" t="s">
        <v>138</v>
      </c>
      <c r="K5" s="758"/>
      <c r="L5" s="758" t="s">
        <v>1105</v>
      </c>
      <c r="M5" s="758"/>
      <c r="N5" s="215" t="s">
        <v>139</v>
      </c>
      <c r="O5" s="215" t="s">
        <v>140</v>
      </c>
      <c r="P5" s="29" t="s">
        <v>141</v>
      </c>
      <c r="Q5" s="904" t="s">
        <v>142</v>
      </c>
      <c r="R5" s="905"/>
      <c r="S5" s="901"/>
      <c r="T5" s="902"/>
      <c r="U5" s="903"/>
    </row>
    <row r="6" spans="1:21" ht="39.75" customHeight="1" x14ac:dyDescent="0.25">
      <c r="B6" s="236" t="s">
        <v>143</v>
      </c>
      <c r="C6" s="238"/>
      <c r="D6" s="850" t="s">
        <v>144</v>
      </c>
      <c r="E6" s="851"/>
      <c r="F6" s="79" t="s">
        <v>145</v>
      </c>
      <c r="G6" s="806"/>
      <c r="H6" s="806"/>
      <c r="I6" s="806"/>
      <c r="J6" s="473" t="s">
        <v>146</v>
      </c>
      <c r="K6" s="473"/>
      <c r="L6" s="853"/>
      <c r="M6" s="853"/>
      <c r="N6" s="106">
        <v>5268448465</v>
      </c>
      <c r="O6" s="30"/>
      <c r="P6" s="31"/>
      <c r="Q6" s="879">
        <v>0</v>
      </c>
      <c r="R6" s="880">
        <v>0</v>
      </c>
      <c r="S6" s="211"/>
      <c r="T6" s="212"/>
      <c r="U6" s="213"/>
    </row>
    <row r="7" spans="1:21" ht="39.75" customHeight="1" x14ac:dyDescent="0.25">
      <c r="B7" s="236" t="s">
        <v>147</v>
      </c>
      <c r="C7" s="238"/>
      <c r="D7" s="850" t="s">
        <v>144</v>
      </c>
      <c r="E7" s="851"/>
      <c r="F7" s="79" t="s">
        <v>145</v>
      </c>
      <c r="G7" s="806"/>
      <c r="H7" s="806"/>
      <c r="I7" s="806"/>
      <c r="J7" s="852" t="s">
        <v>1106</v>
      </c>
      <c r="K7" s="852"/>
      <c r="L7" s="852"/>
      <c r="M7" s="852"/>
      <c r="N7" s="32">
        <v>20324681095</v>
      </c>
      <c r="O7" s="30"/>
      <c r="P7" s="31"/>
      <c r="Q7" s="879">
        <v>0</v>
      </c>
      <c r="R7" s="880">
        <v>0</v>
      </c>
      <c r="S7" s="211"/>
      <c r="T7" s="212"/>
      <c r="U7" s="213"/>
    </row>
    <row r="8" spans="1:21" ht="39.75" customHeight="1" x14ac:dyDescent="0.25">
      <c r="B8" s="236" t="s">
        <v>148</v>
      </c>
      <c r="C8" s="238"/>
      <c r="D8" s="850" t="s">
        <v>144</v>
      </c>
      <c r="E8" s="851"/>
      <c r="F8" s="79" t="s">
        <v>145</v>
      </c>
      <c r="G8" s="806"/>
      <c r="H8" s="806"/>
      <c r="I8" s="806"/>
      <c r="J8" s="852" t="s">
        <v>1107</v>
      </c>
      <c r="K8" s="852"/>
      <c r="L8" s="852"/>
      <c r="M8" s="852"/>
      <c r="N8" s="32">
        <v>26799206349</v>
      </c>
      <c r="O8" s="30"/>
      <c r="P8" s="31"/>
      <c r="Q8" s="879">
        <v>0</v>
      </c>
      <c r="R8" s="880">
        <v>0</v>
      </c>
      <c r="S8" s="211"/>
      <c r="T8" s="212"/>
      <c r="U8" s="213"/>
    </row>
    <row r="9" spans="1:21" ht="131.25" customHeight="1" x14ac:dyDescent="0.25">
      <c r="B9" s="236" t="s">
        <v>149</v>
      </c>
      <c r="C9" s="238"/>
      <c r="D9" s="850" t="s">
        <v>144</v>
      </c>
      <c r="E9" s="851"/>
      <c r="F9" s="79" t="s">
        <v>145</v>
      </c>
      <c r="G9" s="806"/>
      <c r="H9" s="806"/>
      <c r="I9" s="806"/>
      <c r="J9" s="852" t="s">
        <v>1108</v>
      </c>
      <c r="K9" s="852"/>
      <c r="L9" s="852"/>
      <c r="M9" s="852"/>
      <c r="N9" s="33">
        <v>62112039495.099998</v>
      </c>
      <c r="O9" s="220"/>
      <c r="P9" s="34"/>
      <c r="Q9" s="879">
        <v>0</v>
      </c>
      <c r="R9" s="880">
        <v>0</v>
      </c>
      <c r="S9" s="881" t="s">
        <v>427</v>
      </c>
      <c r="T9" s="882"/>
      <c r="U9" s="883"/>
    </row>
    <row r="10" spans="1:21" ht="48.75" customHeight="1" x14ac:dyDescent="0.25">
      <c r="B10" s="236" t="s">
        <v>150</v>
      </c>
      <c r="C10" s="238"/>
      <c r="D10" s="850" t="s">
        <v>144</v>
      </c>
      <c r="E10" s="851"/>
      <c r="F10" s="79" t="s">
        <v>145</v>
      </c>
      <c r="G10" s="806"/>
      <c r="H10" s="806"/>
      <c r="I10" s="806"/>
      <c r="J10" s="852" t="s">
        <v>1109</v>
      </c>
      <c r="K10" s="852"/>
      <c r="L10" s="852"/>
      <c r="M10" s="852"/>
      <c r="N10" s="33">
        <v>48547865289.099998</v>
      </c>
      <c r="O10" s="220"/>
      <c r="P10" s="34"/>
      <c r="Q10" s="879">
        <v>0</v>
      </c>
      <c r="R10" s="880">
        <v>0</v>
      </c>
      <c r="S10" s="884"/>
      <c r="T10" s="885"/>
      <c r="U10" s="886"/>
    </row>
    <row r="11" spans="1:21" ht="39.75" customHeight="1" x14ac:dyDescent="0.25">
      <c r="B11" s="236" t="s">
        <v>151</v>
      </c>
      <c r="C11" s="238"/>
      <c r="D11" s="850" t="s">
        <v>144</v>
      </c>
      <c r="E11" s="851"/>
      <c r="F11" s="79" t="s">
        <v>145</v>
      </c>
      <c r="G11" s="806"/>
      <c r="H11" s="806"/>
      <c r="I11" s="806"/>
      <c r="J11" s="852" t="s">
        <v>1110</v>
      </c>
      <c r="K11" s="852"/>
      <c r="L11" s="852"/>
      <c r="M11" s="852"/>
      <c r="N11" s="33">
        <v>49940241269.099998</v>
      </c>
      <c r="O11" s="220"/>
      <c r="P11" s="34"/>
      <c r="Q11" s="879">
        <v>0</v>
      </c>
      <c r="R11" s="880">
        <v>0</v>
      </c>
      <c r="S11" s="211"/>
      <c r="T11" s="212"/>
      <c r="U11" s="213"/>
    </row>
    <row r="12" spans="1:21" ht="39.75" customHeight="1" x14ac:dyDescent="0.25">
      <c r="B12" s="236" t="s">
        <v>152</v>
      </c>
      <c r="C12" s="238"/>
      <c r="D12" s="850" t="s">
        <v>144</v>
      </c>
      <c r="E12" s="851"/>
      <c r="F12" s="79" t="s">
        <v>145</v>
      </c>
      <c r="G12" s="806"/>
      <c r="H12" s="806"/>
      <c r="I12" s="806"/>
      <c r="J12" s="852" t="s">
        <v>1111</v>
      </c>
      <c r="K12" s="852"/>
      <c r="L12" s="852"/>
      <c r="M12" s="852"/>
      <c r="N12" s="33">
        <v>42430490883.199997</v>
      </c>
      <c r="O12" s="220"/>
      <c r="P12" s="34"/>
      <c r="Q12" s="879">
        <v>0</v>
      </c>
      <c r="R12" s="880">
        <v>0</v>
      </c>
      <c r="S12" s="211"/>
      <c r="T12" s="212"/>
      <c r="U12" s="213"/>
    </row>
    <row r="13" spans="1:21" ht="39.75" customHeight="1" x14ac:dyDescent="0.25">
      <c r="B13" s="236" t="s">
        <v>153</v>
      </c>
      <c r="C13" s="238"/>
      <c r="D13" s="850" t="s">
        <v>144</v>
      </c>
      <c r="E13" s="851"/>
      <c r="F13" s="79" t="s">
        <v>145</v>
      </c>
      <c r="G13" s="806"/>
      <c r="H13" s="806"/>
      <c r="I13" s="806"/>
      <c r="J13" s="852" t="s">
        <v>1112</v>
      </c>
      <c r="K13" s="852"/>
      <c r="L13" s="852"/>
      <c r="M13" s="852"/>
      <c r="N13" s="33">
        <v>24948005269.599998</v>
      </c>
      <c r="O13" s="220"/>
      <c r="P13" s="35"/>
      <c r="Q13" s="879">
        <v>0</v>
      </c>
      <c r="R13" s="880">
        <v>0</v>
      </c>
      <c r="S13" s="211"/>
      <c r="T13" s="212"/>
      <c r="U13" s="213"/>
    </row>
    <row r="14" spans="1:21" ht="39.75" customHeight="1" x14ac:dyDescent="0.25">
      <c r="B14" s="870"/>
      <c r="C14" s="871"/>
      <c r="D14" s="872"/>
      <c r="E14" s="873"/>
      <c r="F14" s="36"/>
      <c r="G14" s="874"/>
      <c r="H14" s="874"/>
      <c r="I14" s="874"/>
      <c r="J14" s="875"/>
      <c r="K14" s="875"/>
      <c r="L14" s="876"/>
      <c r="M14" s="876"/>
      <c r="N14" s="108">
        <f>SUM(N6:N13)</f>
        <v>280370978115.09998</v>
      </c>
      <c r="O14" s="37"/>
      <c r="P14" s="38"/>
      <c r="Q14" s="877">
        <v>0</v>
      </c>
      <c r="R14" s="878">
        <v>0</v>
      </c>
      <c r="S14" s="869"/>
      <c r="T14" s="869"/>
      <c r="U14" s="869"/>
    </row>
    <row r="15" spans="1:21" ht="39.75" customHeight="1" x14ac:dyDescent="0.2">
      <c r="B15" s="236"/>
      <c r="C15" s="238"/>
      <c r="D15" s="850" t="s">
        <v>144</v>
      </c>
      <c r="E15" s="851"/>
      <c r="F15" s="79" t="s">
        <v>145</v>
      </c>
      <c r="G15" s="757">
        <v>3111530718</v>
      </c>
      <c r="H15" s="757"/>
      <c r="I15" s="757"/>
      <c r="J15" s="473"/>
      <c r="K15" s="473"/>
      <c r="L15" s="852" t="s">
        <v>154</v>
      </c>
      <c r="M15" s="852"/>
      <c r="N15" s="106"/>
      <c r="O15" s="59">
        <f>123.78/111.82</f>
        <v>1.1069576104453587</v>
      </c>
      <c r="P15" s="39" t="s">
        <v>155</v>
      </c>
      <c r="Q15" s="854">
        <f t="shared" ref="Q15:Q78" si="0">+G15/O15</f>
        <v>2810885158.2384872</v>
      </c>
      <c r="R15" s="855"/>
      <c r="S15" s="279"/>
      <c r="T15" s="279"/>
      <c r="U15" s="279"/>
    </row>
    <row r="16" spans="1:21" ht="39.75" customHeight="1" x14ac:dyDescent="0.2">
      <c r="B16" s="236"/>
      <c r="C16" s="238"/>
      <c r="D16" s="850" t="s">
        <v>144</v>
      </c>
      <c r="E16" s="851"/>
      <c r="F16" s="79" t="s">
        <v>145</v>
      </c>
      <c r="G16" s="762">
        <v>5503863348.5</v>
      </c>
      <c r="H16" s="830"/>
      <c r="I16" s="763"/>
      <c r="J16" s="868"/>
      <c r="K16" s="868"/>
      <c r="L16" s="852" t="s">
        <v>156</v>
      </c>
      <c r="M16" s="852"/>
      <c r="N16" s="32"/>
      <c r="O16" s="59">
        <f>123.78/111.82</f>
        <v>1.1069576104453587</v>
      </c>
      <c r="P16" s="39" t="s">
        <v>155</v>
      </c>
      <c r="Q16" s="854">
        <f t="shared" si="0"/>
        <v>4972063335.1855707</v>
      </c>
      <c r="R16" s="855"/>
      <c r="S16" s="279"/>
      <c r="T16" s="279"/>
      <c r="U16" s="279"/>
    </row>
    <row r="17" spans="2:21" ht="39.75" customHeight="1" x14ac:dyDescent="0.2">
      <c r="B17" s="236"/>
      <c r="C17" s="238"/>
      <c r="D17" s="850" t="s">
        <v>144</v>
      </c>
      <c r="E17" s="851"/>
      <c r="F17" s="79" t="s">
        <v>145</v>
      </c>
      <c r="G17" s="762">
        <v>263457714</v>
      </c>
      <c r="H17" s="830"/>
      <c r="I17" s="763"/>
      <c r="J17" s="868"/>
      <c r="K17" s="868"/>
      <c r="L17" s="852" t="s">
        <v>157</v>
      </c>
      <c r="M17" s="852"/>
      <c r="N17" s="32"/>
      <c r="O17" s="59">
        <f>123.78/111.82</f>
        <v>1.1069576104453587</v>
      </c>
      <c r="P17" s="39" t="s">
        <v>155</v>
      </c>
      <c r="Q17" s="854">
        <f t="shared" si="0"/>
        <v>238001628.53029567</v>
      </c>
      <c r="R17" s="855"/>
      <c r="S17" s="279"/>
      <c r="T17" s="279"/>
      <c r="U17" s="279"/>
    </row>
    <row r="18" spans="2:21" ht="39.75" customHeight="1" x14ac:dyDescent="0.2">
      <c r="B18" s="236"/>
      <c r="C18" s="238"/>
      <c r="D18" s="850" t="s">
        <v>144</v>
      </c>
      <c r="E18" s="851"/>
      <c r="F18" s="79" t="s">
        <v>145</v>
      </c>
      <c r="G18" s="762">
        <v>1636965150</v>
      </c>
      <c r="H18" s="830"/>
      <c r="I18" s="763"/>
      <c r="J18" s="861"/>
      <c r="K18" s="852"/>
      <c r="L18" s="852" t="s">
        <v>158</v>
      </c>
      <c r="M18" s="852"/>
      <c r="N18" s="32"/>
      <c r="O18" s="59">
        <f>123.78/111.82</f>
        <v>1.1069576104453587</v>
      </c>
      <c r="P18" s="39" t="s">
        <v>155</v>
      </c>
      <c r="Q18" s="854">
        <f t="shared" si="0"/>
        <v>1478796599.3940861</v>
      </c>
      <c r="R18" s="855"/>
      <c r="S18" s="279"/>
      <c r="T18" s="279"/>
      <c r="U18" s="279"/>
    </row>
    <row r="19" spans="2:21" ht="33.75" customHeight="1" x14ac:dyDescent="0.2">
      <c r="B19" s="236"/>
      <c r="C19" s="238"/>
      <c r="D19" s="850" t="s">
        <v>144</v>
      </c>
      <c r="E19" s="851"/>
      <c r="F19" s="79" t="s">
        <v>145</v>
      </c>
      <c r="G19" s="762">
        <v>2728275250</v>
      </c>
      <c r="H19" s="830"/>
      <c r="I19" s="763"/>
      <c r="J19" s="868"/>
      <c r="K19" s="868"/>
      <c r="L19" s="852" t="s">
        <v>159</v>
      </c>
      <c r="M19" s="852"/>
      <c r="N19" s="32"/>
      <c r="O19" s="109">
        <f>124.62/111.82</f>
        <v>1.1144696834197818</v>
      </c>
      <c r="P19" s="40" t="s">
        <v>160</v>
      </c>
      <c r="Q19" s="854">
        <f t="shared" si="0"/>
        <v>2448047973.4793773</v>
      </c>
      <c r="R19" s="855"/>
      <c r="S19" s="279"/>
      <c r="T19" s="279"/>
      <c r="U19" s="279"/>
    </row>
    <row r="20" spans="2:21" ht="30" customHeight="1" x14ac:dyDescent="0.2">
      <c r="B20" s="236"/>
      <c r="C20" s="238"/>
      <c r="D20" s="850" t="s">
        <v>144</v>
      </c>
      <c r="E20" s="851"/>
      <c r="F20" s="79" t="s">
        <v>145</v>
      </c>
      <c r="G20" s="762">
        <v>621675000</v>
      </c>
      <c r="H20" s="830"/>
      <c r="I20" s="763"/>
      <c r="J20" s="867"/>
      <c r="K20" s="867"/>
      <c r="L20" s="852" t="s">
        <v>161</v>
      </c>
      <c r="M20" s="852"/>
      <c r="N20" s="32"/>
      <c r="O20" s="109">
        <f>125.37/111.82</f>
        <v>1.1211768914326596</v>
      </c>
      <c r="P20" s="40" t="s">
        <v>162</v>
      </c>
      <c r="Q20" s="854">
        <f t="shared" si="0"/>
        <v>554484314.42928934</v>
      </c>
      <c r="R20" s="855"/>
      <c r="S20" s="279"/>
      <c r="T20" s="279"/>
      <c r="U20" s="279"/>
    </row>
    <row r="21" spans="2:21" ht="30" customHeight="1" x14ac:dyDescent="0.2">
      <c r="B21" s="236"/>
      <c r="C21" s="238"/>
      <c r="D21" s="850" t="s">
        <v>144</v>
      </c>
      <c r="E21" s="851"/>
      <c r="F21" s="79" t="s">
        <v>145</v>
      </c>
      <c r="G21" s="762">
        <v>764295785</v>
      </c>
      <c r="H21" s="830"/>
      <c r="I21" s="763"/>
      <c r="J21" s="867"/>
      <c r="K21" s="867"/>
      <c r="L21" s="852" t="s">
        <v>163</v>
      </c>
      <c r="M21" s="852"/>
      <c r="N21" s="32"/>
      <c r="O21" s="109">
        <f>125.37/111.82</f>
        <v>1.1211768914326596</v>
      </c>
      <c r="P21" s="40" t="s">
        <v>162</v>
      </c>
      <c r="Q21" s="854">
        <f t="shared" si="0"/>
        <v>681690633.15545988</v>
      </c>
      <c r="R21" s="855"/>
      <c r="S21" s="279"/>
      <c r="T21" s="279"/>
      <c r="U21" s="279"/>
    </row>
    <row r="22" spans="2:21" ht="30" customHeight="1" x14ac:dyDescent="0.2">
      <c r="B22" s="236"/>
      <c r="C22" s="238"/>
      <c r="D22" s="850" t="s">
        <v>144</v>
      </c>
      <c r="E22" s="851"/>
      <c r="F22" s="79" t="s">
        <v>145</v>
      </c>
      <c r="G22" s="762">
        <v>872199750</v>
      </c>
      <c r="H22" s="830"/>
      <c r="I22" s="763"/>
      <c r="J22" s="867"/>
      <c r="K22" s="867"/>
      <c r="L22" s="852" t="s">
        <v>164</v>
      </c>
      <c r="M22" s="852"/>
      <c r="N22" s="32"/>
      <c r="O22" s="109">
        <f>125.37/111.82</f>
        <v>1.1211768914326596</v>
      </c>
      <c r="P22" s="40" t="s">
        <v>162</v>
      </c>
      <c r="Q22" s="854">
        <f t="shared" si="0"/>
        <v>777932328.66714525</v>
      </c>
      <c r="R22" s="855"/>
      <c r="S22" s="279"/>
      <c r="T22" s="279"/>
      <c r="U22" s="279"/>
    </row>
    <row r="23" spans="2:21" ht="30" customHeight="1" x14ac:dyDescent="0.2">
      <c r="B23" s="236"/>
      <c r="C23" s="238"/>
      <c r="D23" s="850" t="s">
        <v>144</v>
      </c>
      <c r="E23" s="851"/>
      <c r="F23" s="79" t="s">
        <v>145</v>
      </c>
      <c r="G23" s="762">
        <v>19781458</v>
      </c>
      <c r="H23" s="830"/>
      <c r="I23" s="763"/>
      <c r="J23" s="867"/>
      <c r="K23" s="867"/>
      <c r="L23" s="852" t="s">
        <v>164</v>
      </c>
      <c r="M23" s="852"/>
      <c r="N23" s="32"/>
      <c r="O23" s="109">
        <f>125.37/111.82</f>
        <v>1.1211768914326596</v>
      </c>
      <c r="P23" s="40" t="s">
        <v>162</v>
      </c>
      <c r="Q23" s="854">
        <f t="shared" si="0"/>
        <v>17643476.378399935</v>
      </c>
      <c r="R23" s="855"/>
      <c r="S23" s="279"/>
      <c r="T23" s="279"/>
      <c r="U23" s="279"/>
    </row>
    <row r="24" spans="2:21" ht="30" customHeight="1" x14ac:dyDescent="0.2">
      <c r="B24" s="236"/>
      <c r="C24" s="238"/>
      <c r="D24" s="850" t="s">
        <v>144</v>
      </c>
      <c r="E24" s="851"/>
      <c r="F24" s="79" t="s">
        <v>145</v>
      </c>
      <c r="G24" s="762">
        <v>686624625</v>
      </c>
      <c r="H24" s="830"/>
      <c r="I24" s="763"/>
      <c r="J24" s="866"/>
      <c r="K24" s="866"/>
      <c r="L24" s="852" t="s">
        <v>165</v>
      </c>
      <c r="M24" s="852"/>
      <c r="N24" s="32"/>
      <c r="O24" s="109">
        <f>125.37/111.82</f>
        <v>1.1211768914326596</v>
      </c>
      <c r="P24" s="40" t="s">
        <v>162</v>
      </c>
      <c r="Q24" s="854">
        <f t="shared" si="0"/>
        <v>612414178.57142854</v>
      </c>
      <c r="R24" s="855"/>
      <c r="S24" s="279"/>
      <c r="T24" s="279"/>
      <c r="U24" s="279"/>
    </row>
    <row r="25" spans="2:21" ht="30" customHeight="1" x14ac:dyDescent="0.2">
      <c r="B25" s="236"/>
      <c r="C25" s="238"/>
      <c r="D25" s="850" t="s">
        <v>144</v>
      </c>
      <c r="E25" s="851"/>
      <c r="F25" s="79" t="s">
        <v>145</v>
      </c>
      <c r="G25" s="762">
        <v>2047764587</v>
      </c>
      <c r="H25" s="830"/>
      <c r="I25" s="763"/>
      <c r="J25" s="852"/>
      <c r="K25" s="852"/>
      <c r="L25" s="853" t="s">
        <v>166</v>
      </c>
      <c r="M25" s="853"/>
      <c r="N25" s="32"/>
      <c r="O25" s="109">
        <f>126.15/111.82</f>
        <v>1.1281523877660526</v>
      </c>
      <c r="P25" s="40" t="s">
        <v>167</v>
      </c>
      <c r="Q25" s="854">
        <f t="shared" si="0"/>
        <v>1815148918.8929052</v>
      </c>
      <c r="R25" s="855"/>
      <c r="S25" s="279"/>
      <c r="T25" s="279"/>
      <c r="U25" s="279"/>
    </row>
    <row r="26" spans="2:21" ht="30" customHeight="1" x14ac:dyDescent="0.2">
      <c r="B26" s="236"/>
      <c r="C26" s="238"/>
      <c r="D26" s="850" t="s">
        <v>144</v>
      </c>
      <c r="E26" s="851"/>
      <c r="F26" s="79" t="s">
        <v>145</v>
      </c>
      <c r="G26" s="762">
        <v>3071646881</v>
      </c>
      <c r="H26" s="830"/>
      <c r="I26" s="763"/>
      <c r="J26" s="866"/>
      <c r="K26" s="866"/>
      <c r="L26" s="853" t="s">
        <v>168</v>
      </c>
      <c r="M26" s="853"/>
      <c r="N26" s="32"/>
      <c r="O26" s="109">
        <f>126.15/111.82</f>
        <v>1.1281523877660526</v>
      </c>
      <c r="P26" s="40" t="s">
        <v>167</v>
      </c>
      <c r="Q26" s="854">
        <f t="shared" si="0"/>
        <v>2722723378.7825603</v>
      </c>
      <c r="R26" s="855"/>
      <c r="S26" s="279"/>
      <c r="T26" s="279"/>
      <c r="U26" s="279"/>
    </row>
    <row r="27" spans="2:21" ht="30" customHeight="1" x14ac:dyDescent="0.2">
      <c r="B27" s="236"/>
      <c r="C27" s="238"/>
      <c r="D27" s="850" t="s">
        <v>144</v>
      </c>
      <c r="E27" s="851"/>
      <c r="F27" s="79" t="s">
        <v>145</v>
      </c>
      <c r="G27" s="762">
        <v>3071646881</v>
      </c>
      <c r="H27" s="830"/>
      <c r="I27" s="763"/>
      <c r="J27" s="861"/>
      <c r="K27" s="852"/>
      <c r="L27" s="853" t="s">
        <v>169</v>
      </c>
      <c r="M27" s="853"/>
      <c r="N27" s="32"/>
      <c r="O27" s="109">
        <f>127.78/111.82</f>
        <v>1.1427293865140404</v>
      </c>
      <c r="P27" s="40" t="s">
        <v>170</v>
      </c>
      <c r="Q27" s="854">
        <f t="shared" si="0"/>
        <v>2687991502.8441072</v>
      </c>
      <c r="R27" s="855"/>
      <c r="S27" s="866"/>
      <c r="T27" s="866"/>
      <c r="U27" s="866"/>
    </row>
    <row r="28" spans="2:21" ht="30" customHeight="1" x14ac:dyDescent="0.2">
      <c r="B28" s="236"/>
      <c r="C28" s="238"/>
      <c r="D28" s="850" t="s">
        <v>144</v>
      </c>
      <c r="E28" s="851"/>
      <c r="F28" s="79" t="s">
        <v>145</v>
      </c>
      <c r="G28" s="762">
        <v>1769000000</v>
      </c>
      <c r="H28" s="830"/>
      <c r="I28" s="763"/>
      <c r="J28" s="861"/>
      <c r="K28" s="852"/>
      <c r="L28" s="853" t="s">
        <v>171</v>
      </c>
      <c r="M28" s="853"/>
      <c r="N28" s="32"/>
      <c r="O28" s="109">
        <f>127.78/111.82</f>
        <v>1.1427293865140404</v>
      </c>
      <c r="P28" s="40" t="s">
        <v>170</v>
      </c>
      <c r="Q28" s="854">
        <f t="shared" si="0"/>
        <v>1548048051.3382375</v>
      </c>
      <c r="R28" s="855"/>
      <c r="S28" s="866"/>
      <c r="T28" s="866"/>
      <c r="U28" s="866"/>
    </row>
    <row r="29" spans="2:21" ht="30" customHeight="1" x14ac:dyDescent="0.2">
      <c r="B29" s="236"/>
      <c r="C29" s="238"/>
      <c r="D29" s="850" t="s">
        <v>144</v>
      </c>
      <c r="E29" s="851"/>
      <c r="F29" s="79" t="s">
        <v>145</v>
      </c>
      <c r="G29" s="762">
        <v>2653500000</v>
      </c>
      <c r="H29" s="830"/>
      <c r="I29" s="763"/>
      <c r="J29" s="861"/>
      <c r="K29" s="852"/>
      <c r="L29" s="853" t="s">
        <v>172</v>
      </c>
      <c r="M29" s="853"/>
      <c r="N29" s="32"/>
      <c r="O29" s="109">
        <f>127.78/111.82</f>
        <v>1.1427293865140404</v>
      </c>
      <c r="P29" s="40" t="s">
        <v>170</v>
      </c>
      <c r="Q29" s="854">
        <f t="shared" si="0"/>
        <v>2322072077.0073562</v>
      </c>
      <c r="R29" s="855"/>
      <c r="S29" s="866"/>
      <c r="T29" s="866"/>
      <c r="U29" s="866"/>
    </row>
    <row r="30" spans="2:21" ht="30" customHeight="1" x14ac:dyDescent="0.2">
      <c r="B30" s="236"/>
      <c r="C30" s="238"/>
      <c r="D30" s="850" t="s">
        <v>144</v>
      </c>
      <c r="E30" s="851"/>
      <c r="F30" s="79" t="s">
        <v>145</v>
      </c>
      <c r="G30" s="762">
        <v>2653500000</v>
      </c>
      <c r="H30" s="830"/>
      <c r="I30" s="763"/>
      <c r="J30" s="852"/>
      <c r="K30" s="852"/>
      <c r="L30" s="853" t="s">
        <v>173</v>
      </c>
      <c r="M30" s="853"/>
      <c r="N30" s="32"/>
      <c r="O30" s="109">
        <f>129.41/111.82</f>
        <v>1.1573063852620282</v>
      </c>
      <c r="P30" s="40" t="s">
        <v>174</v>
      </c>
      <c r="Q30" s="854">
        <f t="shared" si="0"/>
        <v>2292824124.8744302</v>
      </c>
      <c r="R30" s="855"/>
      <c r="S30" s="866"/>
      <c r="T30" s="866"/>
      <c r="U30" s="866"/>
    </row>
    <row r="31" spans="2:21" ht="30" customHeight="1" x14ac:dyDescent="0.2">
      <c r="B31" s="236"/>
      <c r="C31" s="238"/>
      <c r="D31" s="850" t="s">
        <v>144</v>
      </c>
      <c r="E31" s="851"/>
      <c r="F31" s="79" t="s">
        <v>145</v>
      </c>
      <c r="G31" s="762">
        <v>2465000000</v>
      </c>
      <c r="H31" s="830"/>
      <c r="I31" s="763"/>
      <c r="J31" s="852"/>
      <c r="K31" s="852"/>
      <c r="L31" s="853" t="s">
        <v>175</v>
      </c>
      <c r="M31" s="853"/>
      <c r="N31" s="32"/>
      <c r="O31" s="109">
        <f>129.41/111.82</f>
        <v>1.1573063852620282</v>
      </c>
      <c r="P31" s="40" t="s">
        <v>174</v>
      </c>
      <c r="Q31" s="854">
        <f t="shared" si="0"/>
        <v>2129945908.3532958</v>
      </c>
      <c r="R31" s="855"/>
      <c r="S31" s="866"/>
      <c r="T31" s="866"/>
      <c r="U31" s="866"/>
    </row>
    <row r="32" spans="2:21" ht="30" customHeight="1" x14ac:dyDescent="0.2">
      <c r="B32" s="236"/>
      <c r="C32" s="238"/>
      <c r="D32" s="850" t="s">
        <v>144</v>
      </c>
      <c r="E32" s="851"/>
      <c r="F32" s="79" t="s">
        <v>145</v>
      </c>
      <c r="G32" s="762">
        <v>3697500000</v>
      </c>
      <c r="H32" s="830"/>
      <c r="I32" s="763"/>
      <c r="J32" s="866"/>
      <c r="K32" s="866"/>
      <c r="L32" s="853" t="s">
        <v>176</v>
      </c>
      <c r="M32" s="853"/>
      <c r="N32" s="32"/>
      <c r="O32" s="109">
        <f>129.41/111.82</f>
        <v>1.1573063852620282</v>
      </c>
      <c r="P32" s="40" t="s">
        <v>174</v>
      </c>
      <c r="Q32" s="854">
        <f t="shared" si="0"/>
        <v>3194918862.5299435</v>
      </c>
      <c r="R32" s="855"/>
      <c r="S32" s="866"/>
      <c r="T32" s="866"/>
      <c r="U32" s="866"/>
    </row>
    <row r="33" spans="2:21" ht="30" customHeight="1" x14ac:dyDescent="0.2">
      <c r="B33" s="236"/>
      <c r="C33" s="238"/>
      <c r="D33" s="850" t="s">
        <v>144</v>
      </c>
      <c r="E33" s="851"/>
      <c r="F33" s="79" t="s">
        <v>145</v>
      </c>
      <c r="G33" s="762">
        <v>3549440000</v>
      </c>
      <c r="H33" s="830"/>
      <c r="I33" s="763"/>
      <c r="J33" s="861"/>
      <c r="K33" s="852"/>
      <c r="L33" s="853" t="s">
        <v>177</v>
      </c>
      <c r="M33" s="853"/>
      <c r="N33" s="32"/>
      <c r="O33" s="109">
        <f>129.41/111.82</f>
        <v>1.1573063852620282</v>
      </c>
      <c r="P33" s="40" t="s">
        <v>174</v>
      </c>
      <c r="Q33" s="854">
        <f t="shared" si="0"/>
        <v>3066983855.9616723</v>
      </c>
      <c r="R33" s="855"/>
      <c r="S33" s="866"/>
      <c r="T33" s="866"/>
      <c r="U33" s="866"/>
    </row>
    <row r="34" spans="2:21" ht="30" customHeight="1" x14ac:dyDescent="0.2">
      <c r="B34" s="236"/>
      <c r="C34" s="238"/>
      <c r="D34" s="850" t="s">
        <v>144</v>
      </c>
      <c r="E34" s="851"/>
      <c r="F34" s="79" t="s">
        <v>145</v>
      </c>
      <c r="G34" s="762">
        <v>15478119</v>
      </c>
      <c r="H34" s="830"/>
      <c r="I34" s="763"/>
      <c r="J34" s="852"/>
      <c r="K34" s="852"/>
      <c r="L34" s="853" t="s">
        <v>178</v>
      </c>
      <c r="M34" s="853"/>
      <c r="N34" s="32"/>
      <c r="O34" s="109">
        <f>130.63/111.82</f>
        <v>1.1682167769629763</v>
      </c>
      <c r="P34" s="40" t="s">
        <v>179</v>
      </c>
      <c r="Q34" s="854">
        <f t="shared" si="0"/>
        <v>13249355.17553395</v>
      </c>
      <c r="R34" s="855"/>
      <c r="S34" s="866"/>
      <c r="T34" s="866"/>
      <c r="U34" s="866"/>
    </row>
    <row r="35" spans="2:21" ht="30" customHeight="1" x14ac:dyDescent="0.2">
      <c r="B35" s="236"/>
      <c r="C35" s="238"/>
      <c r="D35" s="850" t="s">
        <v>144</v>
      </c>
      <c r="E35" s="851"/>
      <c r="F35" s="79" t="s">
        <v>145</v>
      </c>
      <c r="G35" s="762">
        <v>2068530699</v>
      </c>
      <c r="H35" s="830"/>
      <c r="I35" s="763"/>
      <c r="J35" s="852"/>
      <c r="K35" s="852"/>
      <c r="L35" s="853" t="s">
        <v>180</v>
      </c>
      <c r="M35" s="853"/>
      <c r="N35" s="32"/>
      <c r="O35" s="109">
        <f>130.63/111.82</f>
        <v>1.1682167769629763</v>
      </c>
      <c r="P35" s="40" t="s">
        <v>179</v>
      </c>
      <c r="Q35" s="854">
        <f t="shared" si="0"/>
        <v>1770673679.5696239</v>
      </c>
      <c r="R35" s="855"/>
      <c r="S35" s="866"/>
      <c r="T35" s="866"/>
      <c r="U35" s="866"/>
    </row>
    <row r="36" spans="2:21" ht="30" customHeight="1" x14ac:dyDescent="0.2">
      <c r="B36" s="236"/>
      <c r="C36" s="238"/>
      <c r="D36" s="850" t="s">
        <v>144</v>
      </c>
      <c r="E36" s="851"/>
      <c r="F36" s="79" t="s">
        <v>145</v>
      </c>
      <c r="G36" s="762">
        <v>3102796048</v>
      </c>
      <c r="H36" s="830"/>
      <c r="I36" s="763"/>
      <c r="J36" s="852"/>
      <c r="K36" s="852"/>
      <c r="L36" s="853" t="s">
        <v>181</v>
      </c>
      <c r="M36" s="853"/>
      <c r="N36" s="32"/>
      <c r="O36" s="109">
        <f>130.63/111.82</f>
        <v>1.1682167769629763</v>
      </c>
      <c r="P36" s="40" t="s">
        <v>179</v>
      </c>
      <c r="Q36" s="854">
        <f t="shared" si="0"/>
        <v>2656010518.9264331</v>
      </c>
      <c r="R36" s="855"/>
      <c r="S36" s="866"/>
      <c r="T36" s="866"/>
      <c r="U36" s="866"/>
    </row>
    <row r="37" spans="2:21" ht="30" customHeight="1" x14ac:dyDescent="0.2">
      <c r="B37" s="236"/>
      <c r="C37" s="238"/>
      <c r="D37" s="850" t="s">
        <v>144</v>
      </c>
      <c r="E37" s="851"/>
      <c r="F37" s="79" t="s">
        <v>145</v>
      </c>
      <c r="G37" s="762">
        <v>3144320000</v>
      </c>
      <c r="H37" s="830"/>
      <c r="I37" s="763"/>
      <c r="J37" s="861"/>
      <c r="K37" s="852"/>
      <c r="L37" s="853" t="s">
        <v>182</v>
      </c>
      <c r="M37" s="853"/>
      <c r="N37" s="32"/>
      <c r="O37" s="109">
        <f>130.63/111.82</f>
        <v>1.1682167769629763</v>
      </c>
      <c r="P37" s="40" t="s">
        <v>179</v>
      </c>
      <c r="Q37" s="854">
        <f t="shared" si="0"/>
        <v>2691555250.7081065</v>
      </c>
      <c r="R37" s="855"/>
      <c r="S37" s="866"/>
      <c r="T37" s="866"/>
      <c r="U37" s="866"/>
    </row>
    <row r="38" spans="2:21" ht="30" customHeight="1" x14ac:dyDescent="0.2">
      <c r="B38" s="236"/>
      <c r="C38" s="238"/>
      <c r="D38" s="850" t="s">
        <v>144</v>
      </c>
      <c r="E38" s="851"/>
      <c r="F38" s="79" t="s">
        <v>145</v>
      </c>
      <c r="G38" s="762">
        <v>2453430908</v>
      </c>
      <c r="H38" s="830"/>
      <c r="I38" s="763"/>
      <c r="J38" s="852"/>
      <c r="K38" s="852"/>
      <c r="L38" s="853" t="s">
        <v>183</v>
      </c>
      <c r="M38" s="853"/>
      <c r="N38" s="32"/>
      <c r="O38" s="109">
        <f>131.28/111.82</f>
        <v>1.1740296905741372</v>
      </c>
      <c r="P38" s="40" t="s">
        <v>184</v>
      </c>
      <c r="Q38" s="854">
        <f t="shared" si="0"/>
        <v>2089752011.9786713</v>
      </c>
      <c r="R38" s="855"/>
      <c r="S38" s="866"/>
      <c r="T38" s="866"/>
      <c r="U38" s="866"/>
    </row>
    <row r="39" spans="2:21" ht="30" customHeight="1" x14ac:dyDescent="0.2">
      <c r="B39" s="236"/>
      <c r="C39" s="238"/>
      <c r="D39" s="850" t="s">
        <v>144</v>
      </c>
      <c r="E39" s="851"/>
      <c r="F39" s="79" t="s">
        <v>145</v>
      </c>
      <c r="G39" s="762">
        <v>3884800000</v>
      </c>
      <c r="H39" s="830"/>
      <c r="I39" s="763"/>
      <c r="J39" s="852"/>
      <c r="K39" s="852"/>
      <c r="L39" s="853" t="s">
        <v>185</v>
      </c>
      <c r="M39" s="853"/>
      <c r="N39" s="32"/>
      <c r="O39" s="109">
        <f>131.28/111.82</f>
        <v>1.1740296905741372</v>
      </c>
      <c r="P39" s="40" t="s">
        <v>184</v>
      </c>
      <c r="Q39" s="854">
        <f t="shared" si="0"/>
        <v>3308945277.2699566</v>
      </c>
      <c r="R39" s="855"/>
      <c r="S39" s="866"/>
      <c r="T39" s="866"/>
      <c r="U39" s="866"/>
    </row>
    <row r="40" spans="2:21" ht="30" customHeight="1" x14ac:dyDescent="0.2">
      <c r="B40" s="236"/>
      <c r="C40" s="238"/>
      <c r="D40" s="850" t="s">
        <v>144</v>
      </c>
      <c r="E40" s="851"/>
      <c r="F40" s="79" t="s">
        <v>145</v>
      </c>
      <c r="G40" s="762">
        <v>3680146362</v>
      </c>
      <c r="H40" s="830"/>
      <c r="I40" s="763"/>
      <c r="J40" s="852"/>
      <c r="K40" s="852"/>
      <c r="L40" s="853" t="s">
        <v>185</v>
      </c>
      <c r="M40" s="853"/>
      <c r="N40" s="32"/>
      <c r="O40" s="109">
        <f>131.28/111.82</f>
        <v>1.1740296905741372</v>
      </c>
      <c r="P40" s="40" t="s">
        <v>184</v>
      </c>
      <c r="Q40" s="854">
        <f t="shared" si="0"/>
        <v>3134628017.9680066</v>
      </c>
      <c r="R40" s="855"/>
      <c r="S40" s="866"/>
      <c r="T40" s="866"/>
      <c r="U40" s="866"/>
    </row>
    <row r="41" spans="2:21" ht="30" customHeight="1" x14ac:dyDescent="0.2">
      <c r="B41" s="236"/>
      <c r="C41" s="238"/>
      <c r="D41" s="850" t="s">
        <v>144</v>
      </c>
      <c r="E41" s="851"/>
      <c r="F41" s="79" t="s">
        <v>145</v>
      </c>
      <c r="G41" s="762">
        <v>1524124667</v>
      </c>
      <c r="H41" s="830"/>
      <c r="I41" s="763"/>
      <c r="J41" s="852"/>
      <c r="K41" s="852"/>
      <c r="L41" s="853" t="s">
        <v>186</v>
      </c>
      <c r="M41" s="853"/>
      <c r="N41" s="32"/>
      <c r="O41" s="109">
        <f>131.95/111.82</f>
        <v>1.1800214630656412</v>
      </c>
      <c r="P41" s="40" t="s">
        <v>187</v>
      </c>
      <c r="Q41" s="854">
        <f t="shared" si="0"/>
        <v>1291607580.6285715</v>
      </c>
      <c r="R41" s="855"/>
      <c r="S41" s="866"/>
      <c r="T41" s="866"/>
      <c r="U41" s="866"/>
    </row>
    <row r="42" spans="2:21" ht="30" customHeight="1" x14ac:dyDescent="0.2">
      <c r="B42" s="236"/>
      <c r="C42" s="238"/>
      <c r="D42" s="850" t="s">
        <v>144</v>
      </c>
      <c r="E42" s="851"/>
      <c r="F42" s="79" t="s">
        <v>145</v>
      </c>
      <c r="G42" s="757">
        <v>2286187000</v>
      </c>
      <c r="H42" s="757"/>
      <c r="I42" s="757"/>
      <c r="J42" s="852"/>
      <c r="K42" s="852"/>
      <c r="L42" s="853" t="s">
        <v>188</v>
      </c>
      <c r="M42" s="853"/>
      <c r="N42" s="32"/>
      <c r="O42" s="109">
        <f>131.95/111.82</f>
        <v>1.1800214630656412</v>
      </c>
      <c r="P42" s="40" t="s">
        <v>187</v>
      </c>
      <c r="Q42" s="854">
        <f t="shared" si="0"/>
        <v>1937411370.5191362</v>
      </c>
      <c r="R42" s="855"/>
      <c r="S42" s="279"/>
      <c r="T42" s="279"/>
      <c r="U42" s="279"/>
    </row>
    <row r="43" spans="2:21" ht="30" customHeight="1" x14ac:dyDescent="0.2">
      <c r="B43" s="236"/>
      <c r="C43" s="238"/>
      <c r="D43" s="850" t="s">
        <v>144</v>
      </c>
      <c r="E43" s="851"/>
      <c r="F43" s="79" t="s">
        <v>145</v>
      </c>
      <c r="G43" s="757">
        <v>2172591291</v>
      </c>
      <c r="H43" s="757"/>
      <c r="I43" s="757"/>
      <c r="J43" s="852"/>
      <c r="K43" s="852"/>
      <c r="L43" s="853" t="s">
        <v>188</v>
      </c>
      <c r="M43" s="853"/>
      <c r="N43" s="32"/>
      <c r="O43" s="109">
        <f>131.95/111.82</f>
        <v>1.1800214630656412</v>
      </c>
      <c r="P43" s="40" t="s">
        <v>187</v>
      </c>
      <c r="Q43" s="854">
        <f t="shared" si="0"/>
        <v>1841145571.501478</v>
      </c>
      <c r="R43" s="855"/>
      <c r="S43" s="279"/>
      <c r="T43" s="279"/>
      <c r="U43" s="279"/>
    </row>
    <row r="44" spans="2:21" ht="30" customHeight="1" x14ac:dyDescent="0.2">
      <c r="B44" s="236"/>
      <c r="C44" s="238"/>
      <c r="D44" s="850" t="s">
        <v>144</v>
      </c>
      <c r="E44" s="851"/>
      <c r="F44" s="79" t="s">
        <v>145</v>
      </c>
      <c r="G44" s="757">
        <v>2300677333</v>
      </c>
      <c r="H44" s="757"/>
      <c r="I44" s="757"/>
      <c r="J44" s="852"/>
      <c r="K44" s="852"/>
      <c r="L44" s="853" t="s">
        <v>189</v>
      </c>
      <c r="M44" s="853"/>
      <c r="N44" s="41"/>
      <c r="O44" s="109">
        <f>132.58/111.82</f>
        <v>1.1856555177964587</v>
      </c>
      <c r="P44" s="40" t="s">
        <v>190</v>
      </c>
      <c r="Q44" s="854">
        <f t="shared" si="0"/>
        <v>1940426454.7900133</v>
      </c>
      <c r="R44" s="855"/>
      <c r="S44" s="866"/>
      <c r="T44" s="866"/>
      <c r="U44" s="866"/>
    </row>
    <row r="45" spans="2:21" ht="30" customHeight="1" x14ac:dyDescent="0.2">
      <c r="B45" s="236"/>
      <c r="C45" s="238"/>
      <c r="D45" s="850" t="s">
        <v>144</v>
      </c>
      <c r="E45" s="851"/>
      <c r="F45" s="79" t="s">
        <v>145</v>
      </c>
      <c r="G45" s="757">
        <v>3451016000</v>
      </c>
      <c r="H45" s="757"/>
      <c r="I45" s="757"/>
      <c r="J45" s="852"/>
      <c r="K45" s="852"/>
      <c r="L45" s="853" t="s">
        <v>191</v>
      </c>
      <c r="M45" s="853" t="s">
        <v>191</v>
      </c>
      <c r="N45" s="41"/>
      <c r="O45" s="109">
        <f>132.58/111.82</f>
        <v>1.1856555177964587</v>
      </c>
      <c r="P45" s="40" t="s">
        <v>190</v>
      </c>
      <c r="Q45" s="854">
        <f t="shared" si="0"/>
        <v>2910639682.6067276</v>
      </c>
      <c r="R45" s="855"/>
      <c r="S45" s="866"/>
      <c r="T45" s="866"/>
      <c r="U45" s="866"/>
    </row>
    <row r="46" spans="2:21" ht="30" customHeight="1" x14ac:dyDescent="0.2">
      <c r="B46" s="236"/>
      <c r="C46" s="238"/>
      <c r="D46" s="850" t="s">
        <v>144</v>
      </c>
      <c r="E46" s="851"/>
      <c r="F46" s="79" t="s">
        <v>145</v>
      </c>
      <c r="G46" s="757">
        <v>3451016000</v>
      </c>
      <c r="H46" s="757"/>
      <c r="I46" s="757"/>
      <c r="J46" s="852"/>
      <c r="K46" s="852"/>
      <c r="L46" s="853" t="s">
        <v>192</v>
      </c>
      <c r="M46" s="853" t="s">
        <v>192</v>
      </c>
      <c r="N46" s="41"/>
      <c r="O46" s="109">
        <f>132.58/111.82</f>
        <v>1.1856555177964587</v>
      </c>
      <c r="P46" s="40" t="s">
        <v>190</v>
      </c>
      <c r="Q46" s="854">
        <f t="shared" si="0"/>
        <v>2910639682.6067276</v>
      </c>
      <c r="R46" s="855"/>
      <c r="S46" s="866"/>
      <c r="T46" s="866"/>
      <c r="U46" s="866"/>
    </row>
    <row r="47" spans="2:21" ht="30" customHeight="1" x14ac:dyDescent="0.2">
      <c r="B47" s="236"/>
      <c r="C47" s="238"/>
      <c r="D47" s="850" t="s">
        <v>144</v>
      </c>
      <c r="E47" s="851"/>
      <c r="F47" s="79" t="s">
        <v>145</v>
      </c>
      <c r="G47" s="757">
        <v>1592666667</v>
      </c>
      <c r="H47" s="757"/>
      <c r="I47" s="757"/>
      <c r="J47" s="852"/>
      <c r="K47" s="852"/>
      <c r="L47" s="853">
        <v>42594</v>
      </c>
      <c r="M47" s="853">
        <v>42594</v>
      </c>
      <c r="N47" s="41"/>
      <c r="O47" s="109">
        <f>133.27/111.82</f>
        <v>1.1918261491683064</v>
      </c>
      <c r="P47" s="40" t="s">
        <v>193</v>
      </c>
      <c r="Q47" s="854">
        <f t="shared" si="0"/>
        <v>1336324654.4904327</v>
      </c>
      <c r="R47" s="855"/>
      <c r="S47" s="866"/>
      <c r="T47" s="866"/>
      <c r="U47" s="866"/>
    </row>
    <row r="48" spans="2:21" ht="30" customHeight="1" x14ac:dyDescent="0.2">
      <c r="B48" s="236"/>
      <c r="C48" s="238"/>
      <c r="D48" s="850" t="s">
        <v>144</v>
      </c>
      <c r="E48" s="851"/>
      <c r="F48" s="79" t="s">
        <v>145</v>
      </c>
      <c r="G48" s="757">
        <v>733125000</v>
      </c>
      <c r="H48" s="757"/>
      <c r="I48" s="757"/>
      <c r="J48" s="852"/>
      <c r="K48" s="852"/>
      <c r="L48" s="853">
        <v>42601</v>
      </c>
      <c r="M48" s="853">
        <v>42601</v>
      </c>
      <c r="N48" s="41"/>
      <c r="O48" s="109">
        <f>133.27/111.82</f>
        <v>1.1918261491683064</v>
      </c>
      <c r="P48" s="40" t="s">
        <v>193</v>
      </c>
      <c r="Q48" s="854">
        <f t="shared" si="0"/>
        <v>615127466.79672837</v>
      </c>
      <c r="R48" s="855"/>
      <c r="S48" s="866"/>
      <c r="T48" s="866"/>
      <c r="U48" s="866"/>
    </row>
    <row r="49" spans="2:21" ht="30" customHeight="1" x14ac:dyDescent="0.2">
      <c r="B49" s="236"/>
      <c r="C49" s="238"/>
      <c r="D49" s="850" t="s">
        <v>144</v>
      </c>
      <c r="E49" s="851"/>
      <c r="F49" s="79" t="s">
        <v>145</v>
      </c>
      <c r="G49" s="757">
        <v>2360000000</v>
      </c>
      <c r="H49" s="757"/>
      <c r="I49" s="757"/>
      <c r="J49" s="852"/>
      <c r="K49" s="852"/>
      <c r="L49" s="853">
        <v>42613</v>
      </c>
      <c r="M49" s="853">
        <v>42613</v>
      </c>
      <c r="N49" s="41"/>
      <c r="O49" s="109">
        <f>133.27/111.82</f>
        <v>1.1918261491683064</v>
      </c>
      <c r="P49" s="40" t="s">
        <v>193</v>
      </c>
      <c r="Q49" s="854">
        <f t="shared" si="0"/>
        <v>1980154573.4223752</v>
      </c>
      <c r="R49" s="855"/>
      <c r="S49" s="866"/>
      <c r="T49" s="866"/>
      <c r="U49" s="866"/>
    </row>
    <row r="50" spans="2:21" ht="30" customHeight="1" x14ac:dyDescent="0.2">
      <c r="B50" s="236"/>
      <c r="C50" s="238"/>
      <c r="D50" s="850" t="s">
        <v>144</v>
      </c>
      <c r="E50" s="851"/>
      <c r="F50" s="79" t="s">
        <v>145</v>
      </c>
      <c r="G50" s="757">
        <v>1655875000</v>
      </c>
      <c r="H50" s="757"/>
      <c r="I50" s="757"/>
      <c r="J50" s="852"/>
      <c r="K50" s="852"/>
      <c r="L50" s="853">
        <v>42613</v>
      </c>
      <c r="M50" s="853">
        <v>42613</v>
      </c>
      <c r="N50" s="41"/>
      <c r="O50" s="109">
        <f>133.27/111.82</f>
        <v>1.1918261491683064</v>
      </c>
      <c r="P50" s="40" t="s">
        <v>193</v>
      </c>
      <c r="Q50" s="854">
        <f t="shared" si="0"/>
        <v>1389359514.5193965</v>
      </c>
      <c r="R50" s="855"/>
      <c r="S50" s="866"/>
      <c r="T50" s="866"/>
      <c r="U50" s="866"/>
    </row>
    <row r="51" spans="2:21" ht="30" customHeight="1" x14ac:dyDescent="0.2">
      <c r="B51" s="236"/>
      <c r="C51" s="238"/>
      <c r="D51" s="850" t="s">
        <v>144</v>
      </c>
      <c r="E51" s="851"/>
      <c r="F51" s="79" t="s">
        <v>145</v>
      </c>
      <c r="G51" s="757">
        <v>29000000</v>
      </c>
      <c r="H51" s="757"/>
      <c r="I51" s="757"/>
      <c r="J51" s="852"/>
      <c r="K51" s="852"/>
      <c r="L51" s="853">
        <v>42614</v>
      </c>
      <c r="M51" s="853">
        <v>42614</v>
      </c>
      <c r="N51" s="41"/>
      <c r="O51" s="109">
        <f>132.85/111.82</f>
        <v>1.1880701126810946</v>
      </c>
      <c r="P51" s="40" t="s">
        <v>194</v>
      </c>
      <c r="Q51" s="854">
        <f t="shared" si="0"/>
        <v>24409333.835152429</v>
      </c>
      <c r="R51" s="855"/>
      <c r="S51" s="866"/>
      <c r="T51" s="866"/>
      <c r="U51" s="866"/>
    </row>
    <row r="52" spans="2:21" ht="30" customHeight="1" x14ac:dyDescent="0.2">
      <c r="B52" s="236"/>
      <c r="C52" s="238"/>
      <c r="D52" s="850" t="s">
        <v>144</v>
      </c>
      <c r="E52" s="851"/>
      <c r="F52" s="79" t="s">
        <v>145</v>
      </c>
      <c r="G52" s="757">
        <v>600000000</v>
      </c>
      <c r="H52" s="757"/>
      <c r="I52" s="757"/>
      <c r="J52" s="852"/>
      <c r="K52" s="852"/>
      <c r="L52" s="853">
        <v>42627</v>
      </c>
      <c r="M52" s="853">
        <v>42627</v>
      </c>
      <c r="N52" s="41"/>
      <c r="O52" s="109">
        <f>132.85/111.82</f>
        <v>1.1880701126810946</v>
      </c>
      <c r="P52" s="40" t="s">
        <v>194</v>
      </c>
      <c r="Q52" s="854">
        <f t="shared" si="0"/>
        <v>505020700.0376364</v>
      </c>
      <c r="R52" s="855"/>
      <c r="S52" s="866"/>
      <c r="T52" s="866"/>
      <c r="U52" s="866"/>
    </row>
    <row r="53" spans="2:21" ht="30" customHeight="1" x14ac:dyDescent="0.2">
      <c r="B53" s="236"/>
      <c r="C53" s="238"/>
      <c r="D53" s="850" t="s">
        <v>144</v>
      </c>
      <c r="E53" s="851"/>
      <c r="F53" s="79" t="s">
        <v>145</v>
      </c>
      <c r="G53" s="757">
        <v>3570400000</v>
      </c>
      <c r="H53" s="757"/>
      <c r="I53" s="757"/>
      <c r="J53" s="852"/>
      <c r="K53" s="852"/>
      <c r="L53" s="853">
        <v>42629</v>
      </c>
      <c r="M53" s="853">
        <v>42629</v>
      </c>
      <c r="N53" s="41"/>
      <c r="O53" s="109">
        <f>132.85/111.82</f>
        <v>1.1880701126810946</v>
      </c>
      <c r="P53" s="40" t="s">
        <v>194</v>
      </c>
      <c r="Q53" s="854">
        <f t="shared" si="0"/>
        <v>3005209845.6906285</v>
      </c>
      <c r="R53" s="855"/>
      <c r="S53" s="866"/>
      <c r="T53" s="866"/>
      <c r="U53" s="866"/>
    </row>
    <row r="54" spans="2:21" ht="30" customHeight="1" x14ac:dyDescent="0.2">
      <c r="B54" s="236"/>
      <c r="C54" s="238"/>
      <c r="D54" s="850" t="s">
        <v>144</v>
      </c>
      <c r="E54" s="851"/>
      <c r="F54" s="79" t="s">
        <v>145</v>
      </c>
      <c r="G54" s="757">
        <v>1780266667</v>
      </c>
      <c r="H54" s="757"/>
      <c r="I54" s="757"/>
      <c r="J54" s="852"/>
      <c r="K54" s="852"/>
      <c r="L54" s="853">
        <v>42627</v>
      </c>
      <c r="M54" s="853">
        <v>42629</v>
      </c>
      <c r="N54" s="41"/>
      <c r="O54" s="109">
        <f>132.85/111.82</f>
        <v>1.1880701126810946</v>
      </c>
      <c r="P54" s="40" t="s">
        <v>194</v>
      </c>
      <c r="Q54" s="854">
        <f t="shared" si="0"/>
        <v>1498452530.7033496</v>
      </c>
      <c r="R54" s="855"/>
      <c r="S54" s="866"/>
      <c r="T54" s="866"/>
      <c r="U54" s="866"/>
    </row>
    <row r="55" spans="2:21" ht="30" customHeight="1" x14ac:dyDescent="0.2">
      <c r="B55" s="236"/>
      <c r="C55" s="238"/>
      <c r="D55" s="850" t="s">
        <v>144</v>
      </c>
      <c r="E55" s="851"/>
      <c r="F55" s="79" t="s">
        <v>145</v>
      </c>
      <c r="G55" s="757">
        <v>5000000000</v>
      </c>
      <c r="H55" s="757"/>
      <c r="I55" s="757"/>
      <c r="J55" s="852"/>
      <c r="K55" s="852"/>
      <c r="L55" s="853">
        <v>42657</v>
      </c>
      <c r="M55" s="853">
        <v>42657</v>
      </c>
      <c r="N55" s="41"/>
      <c r="O55" s="109">
        <f>132.78/111.82</f>
        <v>1.1874441065998929</v>
      </c>
      <c r="P55" s="40" t="s">
        <v>195</v>
      </c>
      <c r="Q55" s="854">
        <f t="shared" si="0"/>
        <v>4210724506.702816</v>
      </c>
      <c r="R55" s="855"/>
      <c r="S55" s="866"/>
      <c r="T55" s="866"/>
      <c r="U55" s="866"/>
    </row>
    <row r="56" spans="2:21" ht="30" customHeight="1" x14ac:dyDescent="0.2">
      <c r="B56" s="236"/>
      <c r="C56" s="238"/>
      <c r="D56" s="850" t="s">
        <v>144</v>
      </c>
      <c r="E56" s="851"/>
      <c r="F56" s="79" t="s">
        <v>145</v>
      </c>
      <c r="G56" s="757">
        <v>2900000000</v>
      </c>
      <c r="H56" s="757"/>
      <c r="I56" s="757"/>
      <c r="J56" s="852"/>
      <c r="K56" s="852"/>
      <c r="L56" s="853" t="s">
        <v>196</v>
      </c>
      <c r="M56" s="853" t="s">
        <v>196</v>
      </c>
      <c r="N56" s="41"/>
      <c r="O56" s="109">
        <f>132.78/111.82</f>
        <v>1.1874441065998929</v>
      </c>
      <c r="P56" s="40" t="s">
        <v>195</v>
      </c>
      <c r="Q56" s="854">
        <f t="shared" si="0"/>
        <v>2442220213.8876333</v>
      </c>
      <c r="R56" s="855"/>
      <c r="S56" s="866"/>
      <c r="T56" s="866"/>
      <c r="U56" s="866"/>
    </row>
    <row r="57" spans="2:21" ht="30" customHeight="1" x14ac:dyDescent="0.2">
      <c r="B57" s="236"/>
      <c r="C57" s="238"/>
      <c r="D57" s="850" t="s">
        <v>144</v>
      </c>
      <c r="E57" s="851"/>
      <c r="F57" s="79" t="s">
        <v>145</v>
      </c>
      <c r="G57" s="757">
        <v>3570400000</v>
      </c>
      <c r="H57" s="757"/>
      <c r="I57" s="757"/>
      <c r="J57" s="852"/>
      <c r="K57" s="852"/>
      <c r="L57" s="853" t="s">
        <v>197</v>
      </c>
      <c r="M57" s="853" t="s">
        <v>197</v>
      </c>
      <c r="N57" s="41"/>
      <c r="O57" s="109">
        <f>132.78/111.82</f>
        <v>1.1874441065998929</v>
      </c>
      <c r="P57" s="40" t="s">
        <v>195</v>
      </c>
      <c r="Q57" s="854">
        <f t="shared" si="0"/>
        <v>3006794155.746347</v>
      </c>
      <c r="R57" s="855"/>
      <c r="S57" s="866"/>
      <c r="T57" s="866"/>
      <c r="U57" s="866"/>
    </row>
    <row r="58" spans="2:21" ht="30" customHeight="1" x14ac:dyDescent="0.2">
      <c r="B58" s="236"/>
      <c r="C58" s="238"/>
      <c r="D58" s="850" t="s">
        <v>144</v>
      </c>
      <c r="E58" s="851"/>
      <c r="F58" s="79" t="s">
        <v>145</v>
      </c>
      <c r="G58" s="757">
        <v>5000000000</v>
      </c>
      <c r="H58" s="757"/>
      <c r="I58" s="757"/>
      <c r="J58" s="852"/>
      <c r="K58" s="852"/>
      <c r="L58" s="853" t="s">
        <v>198</v>
      </c>
      <c r="M58" s="853" t="s">
        <v>198</v>
      </c>
      <c r="N58" s="41"/>
      <c r="O58" s="109">
        <f>132.78/111.82</f>
        <v>1.1874441065998929</v>
      </c>
      <c r="P58" s="40" t="s">
        <v>195</v>
      </c>
      <c r="Q58" s="854">
        <f t="shared" si="0"/>
        <v>4210724506.702816</v>
      </c>
      <c r="R58" s="855"/>
      <c r="S58" s="864"/>
      <c r="T58" s="864"/>
      <c r="U58" s="864"/>
    </row>
    <row r="59" spans="2:21" ht="31.5" customHeight="1" x14ac:dyDescent="0.2">
      <c r="B59" s="236"/>
      <c r="C59" s="238"/>
      <c r="D59" s="850" t="s">
        <v>144</v>
      </c>
      <c r="E59" s="851"/>
      <c r="F59" s="79" t="s">
        <v>145</v>
      </c>
      <c r="G59" s="757">
        <v>433333333</v>
      </c>
      <c r="H59" s="757"/>
      <c r="I59" s="757"/>
      <c r="J59" s="852"/>
      <c r="K59" s="852"/>
      <c r="L59" s="853" t="s">
        <v>198</v>
      </c>
      <c r="M59" s="853" t="s">
        <v>198</v>
      </c>
      <c r="N59" s="41"/>
      <c r="O59" s="109">
        <f>132.78/111.82</f>
        <v>1.1874441065998929</v>
      </c>
      <c r="P59" s="40" t="s">
        <v>195</v>
      </c>
      <c r="Q59" s="854">
        <f t="shared" si="0"/>
        <v>364929456.96686244</v>
      </c>
      <c r="R59" s="855"/>
      <c r="S59" s="866"/>
      <c r="T59" s="866"/>
      <c r="U59" s="866"/>
    </row>
    <row r="60" spans="2:21" ht="27.75" customHeight="1" x14ac:dyDescent="0.2">
      <c r="B60" s="236"/>
      <c r="C60" s="238"/>
      <c r="D60" s="850" t="s">
        <v>144</v>
      </c>
      <c r="E60" s="851"/>
      <c r="F60" s="79" t="s">
        <v>145</v>
      </c>
      <c r="G60" s="757">
        <v>1260000000</v>
      </c>
      <c r="H60" s="757"/>
      <c r="I60" s="757"/>
      <c r="J60" s="852"/>
      <c r="K60" s="852"/>
      <c r="L60" s="853" t="s">
        <v>199</v>
      </c>
      <c r="M60" s="853" t="s">
        <v>199</v>
      </c>
      <c r="N60" s="41"/>
      <c r="O60" s="109">
        <f>132.7/111.82</f>
        <v>1.186728671078519</v>
      </c>
      <c r="P60" s="40" t="s">
        <v>200</v>
      </c>
      <c r="Q60" s="854">
        <f t="shared" si="0"/>
        <v>1061742275.8100981</v>
      </c>
      <c r="R60" s="855"/>
      <c r="S60" s="864"/>
      <c r="T60" s="864"/>
      <c r="U60" s="864"/>
    </row>
    <row r="61" spans="2:21" ht="31.5" customHeight="1" x14ac:dyDescent="0.2">
      <c r="B61" s="236"/>
      <c r="C61" s="238"/>
      <c r="D61" s="850" t="s">
        <v>144</v>
      </c>
      <c r="E61" s="851"/>
      <c r="F61" s="79" t="s">
        <v>145</v>
      </c>
      <c r="G61" s="757">
        <v>1890000000</v>
      </c>
      <c r="H61" s="757"/>
      <c r="I61" s="757"/>
      <c r="J61" s="865"/>
      <c r="K61" s="852"/>
      <c r="L61" s="853" t="s">
        <v>201</v>
      </c>
      <c r="M61" s="853" t="s">
        <v>201</v>
      </c>
      <c r="N61" s="41"/>
      <c r="O61" s="109">
        <f>132.7/111.82</f>
        <v>1.186728671078519</v>
      </c>
      <c r="P61" s="40" t="s">
        <v>200</v>
      </c>
      <c r="Q61" s="854">
        <f t="shared" si="0"/>
        <v>1592613413.715147</v>
      </c>
      <c r="R61" s="855"/>
      <c r="S61" s="866"/>
      <c r="T61" s="866"/>
      <c r="U61" s="866"/>
    </row>
    <row r="62" spans="2:21" ht="31.5" customHeight="1" x14ac:dyDescent="0.2">
      <c r="B62" s="236"/>
      <c r="C62" s="238"/>
      <c r="D62" s="850" t="s">
        <v>144</v>
      </c>
      <c r="E62" s="851"/>
      <c r="F62" s="79" t="s">
        <v>145</v>
      </c>
      <c r="G62" s="757">
        <v>1890000000</v>
      </c>
      <c r="H62" s="757"/>
      <c r="I62" s="757"/>
      <c r="J62" s="852"/>
      <c r="K62" s="852"/>
      <c r="L62" s="853" t="s">
        <v>202</v>
      </c>
      <c r="M62" s="853" t="s">
        <v>202</v>
      </c>
      <c r="N62" s="41"/>
      <c r="O62" s="109">
        <f>132.7/111.82</f>
        <v>1.186728671078519</v>
      </c>
      <c r="P62" s="40" t="s">
        <v>200</v>
      </c>
      <c r="Q62" s="854">
        <f t="shared" si="0"/>
        <v>1592613413.715147</v>
      </c>
      <c r="R62" s="855"/>
      <c r="S62" s="849"/>
      <c r="T62" s="849"/>
      <c r="U62" s="849"/>
    </row>
    <row r="63" spans="2:21" ht="31.5" customHeight="1" x14ac:dyDescent="0.2">
      <c r="B63" s="236"/>
      <c r="C63" s="238"/>
      <c r="D63" s="850" t="s">
        <v>144</v>
      </c>
      <c r="E63" s="851"/>
      <c r="F63" s="79" t="s">
        <v>145</v>
      </c>
      <c r="G63" s="757">
        <v>1440000000</v>
      </c>
      <c r="H63" s="757"/>
      <c r="I63" s="757"/>
      <c r="J63" s="852"/>
      <c r="K63" s="852"/>
      <c r="L63" s="853">
        <v>42755</v>
      </c>
      <c r="M63" s="853" t="s">
        <v>202</v>
      </c>
      <c r="N63" s="41"/>
      <c r="O63" s="109">
        <f>133.4/111.82</f>
        <v>1.1929887318905386</v>
      </c>
      <c r="P63" s="40" t="s">
        <v>203</v>
      </c>
      <c r="Q63" s="854">
        <f t="shared" si="0"/>
        <v>1207052473.7631183</v>
      </c>
      <c r="R63" s="855"/>
      <c r="S63" s="849"/>
      <c r="T63" s="849"/>
      <c r="U63" s="849"/>
    </row>
    <row r="64" spans="2:21" ht="31.5" customHeight="1" x14ac:dyDescent="0.2">
      <c r="B64" s="236"/>
      <c r="C64" s="238"/>
      <c r="D64" s="850" t="s">
        <v>144</v>
      </c>
      <c r="E64" s="851"/>
      <c r="F64" s="79" t="s">
        <v>145</v>
      </c>
      <c r="G64" s="757">
        <v>1440000000</v>
      </c>
      <c r="H64" s="757"/>
      <c r="I64" s="757"/>
      <c r="J64" s="852"/>
      <c r="K64" s="852"/>
      <c r="L64" s="853">
        <v>42755</v>
      </c>
      <c r="M64" s="853" t="s">
        <v>202</v>
      </c>
      <c r="N64" s="41"/>
      <c r="O64" s="109">
        <f>133.4/111.82</f>
        <v>1.1929887318905386</v>
      </c>
      <c r="P64" s="40" t="s">
        <v>203</v>
      </c>
      <c r="Q64" s="854">
        <f t="shared" si="0"/>
        <v>1207052473.7631183</v>
      </c>
      <c r="R64" s="855"/>
      <c r="S64" s="849"/>
      <c r="T64" s="849"/>
      <c r="U64" s="849"/>
    </row>
    <row r="65" spans="2:21" ht="31.5" customHeight="1" x14ac:dyDescent="0.2">
      <c r="B65" s="236"/>
      <c r="C65" s="238"/>
      <c r="D65" s="850" t="s">
        <v>144</v>
      </c>
      <c r="E65" s="851"/>
      <c r="F65" s="79" t="s">
        <v>145</v>
      </c>
      <c r="G65" s="757">
        <v>960000000</v>
      </c>
      <c r="H65" s="757"/>
      <c r="I65" s="757"/>
      <c r="J65" s="852"/>
      <c r="K65" s="852"/>
      <c r="L65" s="853" t="s">
        <v>204</v>
      </c>
      <c r="M65" s="853" t="s">
        <v>202</v>
      </c>
      <c r="N65" s="41"/>
      <c r="O65" s="109">
        <f>134.77/111.82</f>
        <v>1.2052405651940621</v>
      </c>
      <c r="P65" s="40" t="s">
        <v>205</v>
      </c>
      <c r="Q65" s="854">
        <f t="shared" si="0"/>
        <v>796521481.04177475</v>
      </c>
      <c r="R65" s="855"/>
      <c r="S65" s="849"/>
      <c r="T65" s="849"/>
      <c r="U65" s="849"/>
    </row>
    <row r="66" spans="2:21" ht="31.5" customHeight="1" x14ac:dyDescent="0.2">
      <c r="B66" s="236"/>
      <c r="C66" s="238"/>
      <c r="D66" s="850" t="s">
        <v>144</v>
      </c>
      <c r="E66" s="851"/>
      <c r="F66" s="79" t="s">
        <v>145</v>
      </c>
      <c r="G66" s="757">
        <v>3450000000</v>
      </c>
      <c r="H66" s="757"/>
      <c r="I66" s="757"/>
      <c r="J66" s="852"/>
      <c r="K66" s="852"/>
      <c r="L66" s="853">
        <v>42826</v>
      </c>
      <c r="M66" s="853" t="s">
        <v>202</v>
      </c>
      <c r="N66" s="41"/>
      <c r="O66" s="109">
        <f>134.77/111.82</f>
        <v>1.2052405651940621</v>
      </c>
      <c r="P66" s="40" t="s">
        <v>206</v>
      </c>
      <c r="Q66" s="854">
        <f t="shared" si="0"/>
        <v>2862499072.4938779</v>
      </c>
      <c r="R66" s="855"/>
      <c r="S66" s="849"/>
      <c r="T66" s="849"/>
      <c r="U66" s="849"/>
    </row>
    <row r="67" spans="2:21" ht="31.5" customHeight="1" x14ac:dyDescent="0.2">
      <c r="B67" s="236"/>
      <c r="C67" s="238"/>
      <c r="D67" s="850" t="s">
        <v>144</v>
      </c>
      <c r="E67" s="851"/>
      <c r="F67" s="79" t="s">
        <v>145</v>
      </c>
      <c r="G67" s="757">
        <v>2300000000</v>
      </c>
      <c r="H67" s="757"/>
      <c r="I67" s="757"/>
      <c r="J67" s="861"/>
      <c r="K67" s="852"/>
      <c r="L67" s="853">
        <v>42788</v>
      </c>
      <c r="M67" s="853" t="s">
        <v>202</v>
      </c>
      <c r="N67" s="41"/>
      <c r="O67" s="109">
        <f>134.77/111.82</f>
        <v>1.2052405651940621</v>
      </c>
      <c r="P67" s="40" t="s">
        <v>206</v>
      </c>
      <c r="Q67" s="854">
        <f t="shared" si="0"/>
        <v>1908332714.9959188</v>
      </c>
      <c r="R67" s="855"/>
      <c r="S67" s="849"/>
      <c r="T67" s="849"/>
      <c r="U67" s="849"/>
    </row>
    <row r="68" spans="2:21" ht="31.5" customHeight="1" x14ac:dyDescent="0.2">
      <c r="B68" s="236"/>
      <c r="C68" s="238"/>
      <c r="D68" s="850" t="s">
        <v>144</v>
      </c>
      <c r="E68" s="851"/>
      <c r="F68" s="79" t="s">
        <v>145</v>
      </c>
      <c r="G68" s="757">
        <v>3450000000</v>
      </c>
      <c r="H68" s="757"/>
      <c r="I68" s="757"/>
      <c r="J68" s="852"/>
      <c r="K68" s="852"/>
      <c r="L68" s="853">
        <v>42786</v>
      </c>
      <c r="M68" s="853" t="s">
        <v>202</v>
      </c>
      <c r="N68" s="41"/>
      <c r="O68" s="109">
        <f>136.12/111.82</f>
        <v>1.2173135396172421</v>
      </c>
      <c r="P68" s="40" t="s">
        <v>206</v>
      </c>
      <c r="Q68" s="854">
        <f t="shared" si="0"/>
        <v>2834109609.1683807</v>
      </c>
      <c r="R68" s="855"/>
      <c r="S68" s="849"/>
      <c r="T68" s="849"/>
      <c r="U68" s="849"/>
    </row>
    <row r="69" spans="2:21" ht="31.5" customHeight="1" x14ac:dyDescent="0.2">
      <c r="B69" s="236"/>
      <c r="C69" s="238"/>
      <c r="D69" s="850" t="s">
        <v>144</v>
      </c>
      <c r="E69" s="851"/>
      <c r="F69" s="79" t="s">
        <v>145</v>
      </c>
      <c r="G69" s="757">
        <v>330000000</v>
      </c>
      <c r="H69" s="757"/>
      <c r="I69" s="757"/>
      <c r="J69" s="861"/>
      <c r="K69" s="852"/>
      <c r="L69" s="853">
        <v>42842</v>
      </c>
      <c r="M69" s="853" t="s">
        <v>202</v>
      </c>
      <c r="N69" s="41"/>
      <c r="O69" s="109">
        <f t="shared" ref="O69:O71" si="1">136.76/111.82</f>
        <v>1.2230370237882311</v>
      </c>
      <c r="P69" s="40" t="s">
        <v>206</v>
      </c>
      <c r="Q69" s="854">
        <f t="shared" si="0"/>
        <v>269820122.84293652</v>
      </c>
      <c r="R69" s="855"/>
      <c r="S69" s="849"/>
      <c r="T69" s="849"/>
      <c r="U69" s="849"/>
    </row>
    <row r="70" spans="2:21" ht="31.5" customHeight="1" x14ac:dyDescent="0.2">
      <c r="B70" s="236"/>
      <c r="C70" s="238"/>
      <c r="D70" s="850" t="s">
        <v>144</v>
      </c>
      <c r="E70" s="851"/>
      <c r="F70" s="79" t="s">
        <v>145</v>
      </c>
      <c r="G70" s="757">
        <v>90000000</v>
      </c>
      <c r="H70" s="757"/>
      <c r="I70" s="757"/>
      <c r="J70" s="852"/>
      <c r="K70" s="852"/>
      <c r="L70" s="862" t="s">
        <v>207</v>
      </c>
      <c r="M70" s="863"/>
      <c r="N70" s="41"/>
      <c r="O70" s="109">
        <f t="shared" si="1"/>
        <v>1.2230370237882311</v>
      </c>
      <c r="P70" s="40" t="s">
        <v>206</v>
      </c>
      <c r="Q70" s="854">
        <f t="shared" si="0"/>
        <v>73587306.229891777</v>
      </c>
      <c r="R70" s="855"/>
      <c r="S70" s="849"/>
      <c r="T70" s="849"/>
      <c r="U70" s="849"/>
    </row>
    <row r="71" spans="2:21" ht="31.5" customHeight="1" x14ac:dyDescent="0.2">
      <c r="B71" s="236"/>
      <c r="C71" s="238"/>
      <c r="D71" s="850" t="s">
        <v>144</v>
      </c>
      <c r="E71" s="851"/>
      <c r="F71" s="79" t="s">
        <v>145</v>
      </c>
      <c r="G71" s="757">
        <v>420000000</v>
      </c>
      <c r="H71" s="757"/>
      <c r="I71" s="757"/>
      <c r="J71" s="861"/>
      <c r="K71" s="852"/>
      <c r="L71" s="853" t="s">
        <v>208</v>
      </c>
      <c r="M71" s="853" t="s">
        <v>202</v>
      </c>
      <c r="N71" s="41"/>
      <c r="O71" s="109">
        <f t="shared" si="1"/>
        <v>1.2230370237882311</v>
      </c>
      <c r="P71" s="40" t="s">
        <v>206</v>
      </c>
      <c r="Q71" s="854">
        <f t="shared" si="0"/>
        <v>343407429.07282829</v>
      </c>
      <c r="R71" s="855"/>
      <c r="S71" s="849"/>
      <c r="T71" s="849"/>
      <c r="U71" s="849"/>
    </row>
    <row r="72" spans="2:21" ht="31.5" customHeight="1" x14ac:dyDescent="0.2">
      <c r="B72" s="236"/>
      <c r="C72" s="238"/>
      <c r="D72" s="850" t="s">
        <v>144</v>
      </c>
      <c r="E72" s="851"/>
      <c r="F72" s="79" t="s">
        <v>145</v>
      </c>
      <c r="G72" s="757">
        <v>75000000</v>
      </c>
      <c r="H72" s="757"/>
      <c r="I72" s="757"/>
      <c r="J72" s="852"/>
      <c r="K72" s="852"/>
      <c r="L72" s="853" t="s">
        <v>209</v>
      </c>
      <c r="M72" s="853" t="s">
        <v>202</v>
      </c>
      <c r="N72" s="41"/>
      <c r="O72" s="109">
        <f t="shared" ref="O72:O79" si="2">137.4/111.82</f>
        <v>1.2287605079592203</v>
      </c>
      <c r="P72" s="40" t="s">
        <v>210</v>
      </c>
      <c r="Q72" s="854">
        <f t="shared" si="0"/>
        <v>61037117.903930128</v>
      </c>
      <c r="R72" s="855"/>
      <c r="S72" s="849"/>
      <c r="T72" s="849"/>
      <c r="U72" s="849"/>
    </row>
    <row r="73" spans="2:21" ht="31.5" customHeight="1" x14ac:dyDescent="0.2">
      <c r="B73" s="236"/>
      <c r="C73" s="238"/>
      <c r="D73" s="850" t="s">
        <v>144</v>
      </c>
      <c r="E73" s="851"/>
      <c r="F73" s="79" t="s">
        <v>145</v>
      </c>
      <c r="G73" s="757">
        <v>280000000</v>
      </c>
      <c r="H73" s="757"/>
      <c r="I73" s="757"/>
      <c r="J73" s="852"/>
      <c r="K73" s="852"/>
      <c r="L73" s="853" t="s">
        <v>211</v>
      </c>
      <c r="M73" s="853" t="s">
        <v>202</v>
      </c>
      <c r="N73" s="41"/>
      <c r="O73" s="109">
        <f t="shared" si="2"/>
        <v>1.2287605079592203</v>
      </c>
      <c r="P73" s="40" t="s">
        <v>210</v>
      </c>
      <c r="Q73" s="854">
        <f t="shared" si="0"/>
        <v>227871906.84133914</v>
      </c>
      <c r="R73" s="855"/>
      <c r="S73" s="849"/>
      <c r="T73" s="849"/>
      <c r="U73" s="849"/>
    </row>
    <row r="74" spans="2:21" ht="31.5" customHeight="1" x14ac:dyDescent="0.2">
      <c r="B74" s="236"/>
      <c r="C74" s="238"/>
      <c r="D74" s="850" t="s">
        <v>144</v>
      </c>
      <c r="E74" s="851"/>
      <c r="F74" s="79" t="s">
        <v>145</v>
      </c>
      <c r="G74" s="757">
        <v>50000000</v>
      </c>
      <c r="H74" s="757"/>
      <c r="I74" s="757"/>
      <c r="J74" s="852"/>
      <c r="K74" s="852"/>
      <c r="L74" s="853" t="s">
        <v>212</v>
      </c>
      <c r="M74" s="853" t="s">
        <v>202</v>
      </c>
      <c r="N74" s="41"/>
      <c r="O74" s="109">
        <f t="shared" si="2"/>
        <v>1.2287605079592203</v>
      </c>
      <c r="P74" s="40" t="s">
        <v>210</v>
      </c>
      <c r="Q74" s="854">
        <f t="shared" si="0"/>
        <v>40691411.935953416</v>
      </c>
      <c r="R74" s="855"/>
      <c r="S74" s="849"/>
      <c r="T74" s="849"/>
      <c r="U74" s="849"/>
    </row>
    <row r="75" spans="2:21" ht="31.5" customHeight="1" x14ac:dyDescent="0.2">
      <c r="B75" s="236"/>
      <c r="C75" s="238"/>
      <c r="D75" s="850" t="s">
        <v>144</v>
      </c>
      <c r="E75" s="851"/>
      <c r="F75" s="79" t="s">
        <v>145</v>
      </c>
      <c r="G75" s="757">
        <v>187500000</v>
      </c>
      <c r="H75" s="757"/>
      <c r="I75" s="757"/>
      <c r="J75" s="852"/>
      <c r="K75" s="852"/>
      <c r="L75" s="853" t="s">
        <v>213</v>
      </c>
      <c r="M75" s="853" t="s">
        <v>202</v>
      </c>
      <c r="N75" s="41"/>
      <c r="O75" s="109">
        <f t="shared" si="2"/>
        <v>1.2287605079592203</v>
      </c>
      <c r="P75" s="40" t="s">
        <v>210</v>
      </c>
      <c r="Q75" s="854">
        <f t="shared" si="0"/>
        <v>152592794.75982532</v>
      </c>
      <c r="R75" s="855"/>
      <c r="S75" s="849"/>
      <c r="T75" s="849"/>
      <c r="U75" s="849"/>
    </row>
    <row r="76" spans="2:21" ht="31.5" customHeight="1" x14ac:dyDescent="0.2">
      <c r="B76" s="236"/>
      <c r="C76" s="238"/>
      <c r="D76" s="850" t="s">
        <v>144</v>
      </c>
      <c r="E76" s="851"/>
      <c r="F76" s="79" t="s">
        <v>145</v>
      </c>
      <c r="G76" s="757">
        <v>100000000</v>
      </c>
      <c r="H76" s="757"/>
      <c r="I76" s="757"/>
      <c r="J76" s="852"/>
      <c r="K76" s="852"/>
      <c r="L76" s="853" t="s">
        <v>214</v>
      </c>
      <c r="M76" s="853" t="s">
        <v>202</v>
      </c>
      <c r="N76" s="41"/>
      <c r="O76" s="109">
        <f t="shared" si="2"/>
        <v>1.2287605079592203</v>
      </c>
      <c r="P76" s="40" t="s">
        <v>210</v>
      </c>
      <c r="Q76" s="854">
        <f t="shared" si="0"/>
        <v>81382823.871906832</v>
      </c>
      <c r="R76" s="855"/>
      <c r="S76" s="849"/>
      <c r="T76" s="849"/>
      <c r="U76" s="849"/>
    </row>
    <row r="77" spans="2:21" ht="31.5" customHeight="1" x14ac:dyDescent="0.2">
      <c r="B77" s="236"/>
      <c r="C77" s="238"/>
      <c r="D77" s="850" t="s">
        <v>144</v>
      </c>
      <c r="E77" s="851"/>
      <c r="F77" s="79" t="s">
        <v>145</v>
      </c>
      <c r="G77" s="757">
        <v>187500000</v>
      </c>
      <c r="H77" s="757"/>
      <c r="I77" s="757"/>
      <c r="J77" s="852"/>
      <c r="K77" s="852"/>
      <c r="L77" s="853" t="s">
        <v>215</v>
      </c>
      <c r="M77" s="853" t="s">
        <v>202</v>
      </c>
      <c r="N77" s="41"/>
      <c r="O77" s="109">
        <f t="shared" si="2"/>
        <v>1.2287605079592203</v>
      </c>
      <c r="P77" s="40" t="s">
        <v>210</v>
      </c>
      <c r="Q77" s="854">
        <f t="shared" si="0"/>
        <v>152592794.75982532</v>
      </c>
      <c r="R77" s="855"/>
      <c r="S77" s="849"/>
      <c r="T77" s="849"/>
      <c r="U77" s="849"/>
    </row>
    <row r="78" spans="2:21" ht="31.5" customHeight="1" x14ac:dyDescent="0.2">
      <c r="B78" s="236"/>
      <c r="C78" s="238"/>
      <c r="D78" s="850" t="s">
        <v>144</v>
      </c>
      <c r="E78" s="851"/>
      <c r="F78" s="79" t="s">
        <v>145</v>
      </c>
      <c r="G78" s="757">
        <v>90000000</v>
      </c>
      <c r="H78" s="757"/>
      <c r="I78" s="757"/>
      <c r="J78" s="852"/>
      <c r="K78" s="852"/>
      <c r="L78" s="853" t="s">
        <v>215</v>
      </c>
      <c r="M78" s="853" t="s">
        <v>202</v>
      </c>
      <c r="N78" s="41"/>
      <c r="O78" s="109">
        <f t="shared" si="2"/>
        <v>1.2287605079592203</v>
      </c>
      <c r="P78" s="40" t="s">
        <v>210</v>
      </c>
      <c r="Q78" s="854">
        <f t="shared" si="0"/>
        <v>73244541.484716147</v>
      </c>
      <c r="R78" s="855"/>
      <c r="S78" s="849"/>
      <c r="T78" s="849"/>
      <c r="U78" s="849"/>
    </row>
    <row r="79" spans="2:21" ht="31.5" customHeight="1" x14ac:dyDescent="0.2">
      <c r="B79" s="236"/>
      <c r="C79" s="238"/>
      <c r="D79" s="850" t="s">
        <v>144</v>
      </c>
      <c r="E79" s="851"/>
      <c r="F79" s="79" t="s">
        <v>145</v>
      </c>
      <c r="G79" s="757">
        <v>25000000</v>
      </c>
      <c r="H79" s="757"/>
      <c r="I79" s="757"/>
      <c r="J79" s="861"/>
      <c r="K79" s="852"/>
      <c r="L79" s="853" t="s">
        <v>216</v>
      </c>
      <c r="M79" s="853" t="s">
        <v>202</v>
      </c>
      <c r="N79" s="41"/>
      <c r="O79" s="109">
        <f t="shared" si="2"/>
        <v>1.2287605079592203</v>
      </c>
      <c r="P79" s="40" t="s">
        <v>210</v>
      </c>
      <c r="Q79" s="854">
        <f t="shared" ref="Q79:Q110" si="3">+G79/O79</f>
        <v>20345705.967976708</v>
      </c>
      <c r="R79" s="855"/>
      <c r="S79" s="849"/>
      <c r="T79" s="849"/>
      <c r="U79" s="849"/>
    </row>
    <row r="80" spans="2:21" ht="31.5" customHeight="1" x14ac:dyDescent="0.2">
      <c r="B80" s="236"/>
      <c r="C80" s="238"/>
      <c r="D80" s="850" t="s">
        <v>144</v>
      </c>
      <c r="E80" s="851"/>
      <c r="F80" s="79" t="s">
        <v>145</v>
      </c>
      <c r="G80" s="757">
        <v>15000000</v>
      </c>
      <c r="H80" s="757"/>
      <c r="I80" s="757"/>
      <c r="J80" s="861"/>
      <c r="K80" s="852"/>
      <c r="L80" s="853" t="s">
        <v>217</v>
      </c>
      <c r="M80" s="853" t="s">
        <v>202</v>
      </c>
      <c r="N80" s="41"/>
      <c r="O80" s="109">
        <f>138.05/111.82</f>
        <v>1.2345734215703812</v>
      </c>
      <c r="P80" s="40" t="s">
        <v>218</v>
      </c>
      <c r="Q80" s="854">
        <f t="shared" si="3"/>
        <v>12149945.67185802</v>
      </c>
      <c r="R80" s="855"/>
      <c r="S80" s="849"/>
      <c r="T80" s="849"/>
      <c r="U80" s="849"/>
    </row>
    <row r="81" spans="2:21" ht="31.5" customHeight="1" x14ac:dyDescent="0.2">
      <c r="B81" s="236"/>
      <c r="C81" s="238"/>
      <c r="D81" s="850" t="s">
        <v>144</v>
      </c>
      <c r="E81" s="851"/>
      <c r="F81" s="79" t="s">
        <v>145</v>
      </c>
      <c r="G81" s="757">
        <v>10000000</v>
      </c>
      <c r="H81" s="757"/>
      <c r="I81" s="757"/>
      <c r="J81" s="861"/>
      <c r="K81" s="852"/>
      <c r="L81" s="853" t="s">
        <v>219</v>
      </c>
      <c r="M81" s="853" t="s">
        <v>202</v>
      </c>
      <c r="N81" s="41"/>
      <c r="O81" s="109">
        <f>138.05/111.82</f>
        <v>1.2345734215703812</v>
      </c>
      <c r="P81" s="40" t="s">
        <v>220</v>
      </c>
      <c r="Q81" s="854">
        <f t="shared" si="3"/>
        <v>8099963.7812386798</v>
      </c>
      <c r="R81" s="855"/>
      <c r="S81" s="849"/>
      <c r="T81" s="849"/>
      <c r="U81" s="849"/>
    </row>
    <row r="82" spans="2:21" ht="31.5" customHeight="1" x14ac:dyDescent="0.2">
      <c r="B82" s="203"/>
      <c r="C82" s="205"/>
      <c r="D82" s="850" t="s">
        <v>144</v>
      </c>
      <c r="E82" s="851"/>
      <c r="F82" s="79" t="s">
        <v>145</v>
      </c>
      <c r="G82" s="757">
        <v>2336000000</v>
      </c>
      <c r="H82" s="757"/>
      <c r="I82" s="757"/>
      <c r="J82" s="852"/>
      <c r="K82" s="852"/>
      <c r="L82" s="853">
        <v>43196</v>
      </c>
      <c r="M82" s="853"/>
      <c r="N82" s="41"/>
      <c r="O82" s="109">
        <f>141.05/111.82</f>
        <v>1.2614022536218925</v>
      </c>
      <c r="P82" s="40" t="s">
        <v>221</v>
      </c>
      <c r="Q82" s="854">
        <f t="shared" si="3"/>
        <v>1851907266.9266214</v>
      </c>
      <c r="R82" s="855"/>
      <c r="S82" s="856"/>
      <c r="T82" s="857"/>
      <c r="U82" s="858"/>
    </row>
    <row r="83" spans="2:21" ht="31.5" customHeight="1" x14ac:dyDescent="0.2">
      <c r="B83" s="203"/>
      <c r="C83" s="205"/>
      <c r="D83" s="850" t="s">
        <v>144</v>
      </c>
      <c r="E83" s="851"/>
      <c r="F83" s="79" t="s">
        <v>145</v>
      </c>
      <c r="G83" s="757">
        <v>3504000000</v>
      </c>
      <c r="H83" s="757"/>
      <c r="I83" s="757"/>
      <c r="J83" s="852"/>
      <c r="K83" s="852"/>
      <c r="L83" s="853">
        <v>43200</v>
      </c>
      <c r="M83" s="853"/>
      <c r="N83" s="41"/>
      <c r="O83" s="109">
        <f t="shared" ref="O83:O84" si="4">141.05/111.82</f>
        <v>1.2614022536218925</v>
      </c>
      <c r="P83" s="40" t="s">
        <v>221</v>
      </c>
      <c r="Q83" s="854">
        <f t="shared" si="3"/>
        <v>2777860900.3899322</v>
      </c>
      <c r="R83" s="855"/>
      <c r="S83" s="856"/>
      <c r="T83" s="857"/>
      <c r="U83" s="858"/>
    </row>
    <row r="84" spans="2:21" ht="31.5" customHeight="1" x14ac:dyDescent="0.2">
      <c r="B84" s="236"/>
      <c r="C84" s="238"/>
      <c r="D84" s="850" t="s">
        <v>144</v>
      </c>
      <c r="E84" s="851"/>
      <c r="F84" s="79" t="s">
        <v>145</v>
      </c>
      <c r="G84" s="757">
        <v>3504000000</v>
      </c>
      <c r="H84" s="757"/>
      <c r="I84" s="757"/>
      <c r="J84" s="852"/>
      <c r="K84" s="852"/>
      <c r="L84" s="853">
        <v>43200</v>
      </c>
      <c r="M84" s="853"/>
      <c r="N84" s="41"/>
      <c r="O84" s="109">
        <f t="shared" si="4"/>
        <v>1.2614022536218925</v>
      </c>
      <c r="P84" s="40" t="s">
        <v>221</v>
      </c>
      <c r="Q84" s="854">
        <f t="shared" si="3"/>
        <v>2777860900.3899322</v>
      </c>
      <c r="R84" s="855"/>
      <c r="S84" s="849"/>
      <c r="T84" s="849"/>
      <c r="U84" s="849"/>
    </row>
    <row r="85" spans="2:21" ht="31.5" customHeight="1" x14ac:dyDescent="0.2">
      <c r="B85" s="203"/>
      <c r="C85" s="205"/>
      <c r="D85" s="850" t="s">
        <v>144</v>
      </c>
      <c r="E85" s="851"/>
      <c r="F85" s="79" t="s">
        <v>145</v>
      </c>
      <c r="G85" s="854">
        <v>18750000000</v>
      </c>
      <c r="H85" s="855"/>
      <c r="I85" s="216"/>
      <c r="J85" s="852"/>
      <c r="K85" s="852"/>
      <c r="L85" s="853">
        <v>43304</v>
      </c>
      <c r="M85" s="853"/>
      <c r="N85" s="72"/>
      <c r="O85" s="109">
        <f>142.28/111.82</f>
        <v>1.272402074763012</v>
      </c>
      <c r="P85" s="51" t="s">
        <v>394</v>
      </c>
      <c r="Q85" s="854">
        <f t="shared" si="3"/>
        <v>14735908068.597132</v>
      </c>
      <c r="R85" s="855"/>
      <c r="S85" s="856" t="s">
        <v>396</v>
      </c>
      <c r="T85" s="857"/>
      <c r="U85" s="858"/>
    </row>
    <row r="86" spans="2:21" ht="40.5" customHeight="1" x14ac:dyDescent="0.2">
      <c r="B86" s="203"/>
      <c r="C86" s="205"/>
      <c r="D86" s="850" t="s">
        <v>144</v>
      </c>
      <c r="E86" s="851"/>
      <c r="F86" s="79" t="s">
        <v>145</v>
      </c>
      <c r="G86" s="854">
        <v>6250000000</v>
      </c>
      <c r="H86" s="855"/>
      <c r="I86" s="216"/>
      <c r="J86" s="852"/>
      <c r="K86" s="852"/>
      <c r="L86" s="853">
        <v>43326</v>
      </c>
      <c r="M86" s="853"/>
      <c r="N86" s="72"/>
      <c r="O86" s="109">
        <f>142.1/111.82</f>
        <v>1.2707923448399214</v>
      </c>
      <c r="P86" s="51" t="s">
        <v>397</v>
      </c>
      <c r="Q86" s="854">
        <f t="shared" si="3"/>
        <v>4918191414.4968328</v>
      </c>
      <c r="R86" s="855"/>
      <c r="S86" s="856" t="s">
        <v>396</v>
      </c>
      <c r="T86" s="857"/>
      <c r="U86" s="858"/>
    </row>
    <row r="87" spans="2:21" ht="40.5" customHeight="1" x14ac:dyDescent="0.2">
      <c r="B87" s="203"/>
      <c r="C87" s="205"/>
      <c r="D87" s="850" t="s">
        <v>144</v>
      </c>
      <c r="E87" s="851"/>
      <c r="F87" s="79" t="s">
        <v>145</v>
      </c>
      <c r="G87" s="854">
        <v>1200000000</v>
      </c>
      <c r="H87" s="855"/>
      <c r="I87" s="216"/>
      <c r="J87" s="852"/>
      <c r="K87" s="852"/>
      <c r="L87" s="853">
        <v>43349</v>
      </c>
      <c r="M87" s="853"/>
      <c r="N87" s="72"/>
      <c r="O87" s="109">
        <f>142.27/111.82</f>
        <v>1.2723126453228404</v>
      </c>
      <c r="P87" s="51" t="s">
        <v>398</v>
      </c>
      <c r="Q87" s="854">
        <f t="shared" si="3"/>
        <v>943164405.70745754</v>
      </c>
      <c r="R87" s="855"/>
      <c r="S87" s="856" t="s">
        <v>396</v>
      </c>
      <c r="T87" s="857"/>
      <c r="U87" s="858"/>
    </row>
    <row r="88" spans="2:21" ht="40.5" customHeight="1" x14ac:dyDescent="0.2">
      <c r="B88" s="203"/>
      <c r="C88" s="205"/>
      <c r="D88" s="850" t="s">
        <v>144</v>
      </c>
      <c r="E88" s="851"/>
      <c r="F88" s="79" t="s">
        <v>145</v>
      </c>
      <c r="G88" s="854">
        <v>31260000000</v>
      </c>
      <c r="H88" s="855"/>
      <c r="I88" s="216"/>
      <c r="J88" s="852"/>
      <c r="K88" s="852"/>
      <c r="L88" s="853">
        <v>43350</v>
      </c>
      <c r="M88" s="853"/>
      <c r="N88" s="72"/>
      <c r="O88" s="109">
        <f>142.27/111.82</f>
        <v>1.2723126453228404</v>
      </c>
      <c r="P88" s="51" t="s">
        <v>398</v>
      </c>
      <c r="Q88" s="854">
        <f t="shared" si="3"/>
        <v>24569432768.679268</v>
      </c>
      <c r="R88" s="855"/>
      <c r="S88" s="856" t="s">
        <v>396</v>
      </c>
      <c r="T88" s="857"/>
      <c r="U88" s="858"/>
    </row>
    <row r="89" spans="2:21" ht="40.5" customHeight="1" x14ac:dyDescent="0.2">
      <c r="B89" s="203"/>
      <c r="C89" s="205"/>
      <c r="D89" s="850" t="s">
        <v>144</v>
      </c>
      <c r="E89" s="851"/>
      <c r="F89" s="79" t="s">
        <v>145</v>
      </c>
      <c r="G89" s="854">
        <v>774948587</v>
      </c>
      <c r="H89" s="855"/>
      <c r="I89" s="216"/>
      <c r="J89" s="852"/>
      <c r="K89" s="852"/>
      <c r="L89" s="853">
        <v>43367</v>
      </c>
      <c r="M89" s="853"/>
      <c r="N89" s="72"/>
      <c r="O89" s="109">
        <f t="shared" ref="O89:O92" si="5">142.27/111.82</f>
        <v>1.2723126453228404</v>
      </c>
      <c r="P89" s="51" t="s">
        <v>398</v>
      </c>
      <c r="Q89" s="854">
        <f t="shared" si="3"/>
        <v>609086602.92640746</v>
      </c>
      <c r="R89" s="855"/>
      <c r="S89" s="856" t="s">
        <v>396</v>
      </c>
      <c r="T89" s="857"/>
      <c r="U89" s="858"/>
    </row>
    <row r="90" spans="2:21" ht="40.5" customHeight="1" x14ac:dyDescent="0.2">
      <c r="B90" s="203"/>
      <c r="C90" s="205"/>
      <c r="D90" s="850" t="s">
        <v>144</v>
      </c>
      <c r="E90" s="851"/>
      <c r="F90" s="79" t="s">
        <v>145</v>
      </c>
      <c r="G90" s="854">
        <v>500000000</v>
      </c>
      <c r="H90" s="855"/>
      <c r="I90" s="216"/>
      <c r="J90" s="852"/>
      <c r="K90" s="852"/>
      <c r="L90" s="853">
        <v>43368</v>
      </c>
      <c r="M90" s="853"/>
      <c r="N90" s="72"/>
      <c r="O90" s="109">
        <f t="shared" si="5"/>
        <v>1.2723126453228404</v>
      </c>
      <c r="P90" s="51" t="s">
        <v>398</v>
      </c>
      <c r="Q90" s="854">
        <f t="shared" si="3"/>
        <v>392985169.044774</v>
      </c>
      <c r="R90" s="855"/>
      <c r="S90" s="856" t="s">
        <v>396</v>
      </c>
      <c r="T90" s="857"/>
      <c r="U90" s="858"/>
    </row>
    <row r="91" spans="2:21" ht="40.5" customHeight="1" x14ac:dyDescent="0.2">
      <c r="B91" s="203"/>
      <c r="C91" s="205"/>
      <c r="D91" s="850" t="s">
        <v>144</v>
      </c>
      <c r="E91" s="851"/>
      <c r="F91" s="79" t="s">
        <v>145</v>
      </c>
      <c r="G91" s="854">
        <v>15938500</v>
      </c>
      <c r="H91" s="855"/>
      <c r="I91" s="216"/>
      <c r="J91" s="852"/>
      <c r="K91" s="852"/>
      <c r="L91" s="853">
        <v>43369</v>
      </c>
      <c r="M91" s="853"/>
      <c r="N91" s="72"/>
      <c r="O91" s="109">
        <f t="shared" si="5"/>
        <v>1.2723126453228404</v>
      </c>
      <c r="P91" s="51" t="s">
        <v>398</v>
      </c>
      <c r="Q91" s="854">
        <f t="shared" si="3"/>
        <v>12527188.233640261</v>
      </c>
      <c r="R91" s="855"/>
      <c r="S91" s="856" t="s">
        <v>396</v>
      </c>
      <c r="T91" s="857"/>
      <c r="U91" s="858"/>
    </row>
    <row r="92" spans="2:21" ht="40.5" customHeight="1" x14ac:dyDescent="0.2">
      <c r="B92" s="203"/>
      <c r="C92" s="205"/>
      <c r="D92" s="850" t="s">
        <v>144</v>
      </c>
      <c r="E92" s="851"/>
      <c r="F92" s="79" t="s">
        <v>145</v>
      </c>
      <c r="G92" s="854">
        <v>3849112913</v>
      </c>
      <c r="H92" s="855"/>
      <c r="I92" s="216"/>
      <c r="J92" s="852"/>
      <c r="K92" s="852"/>
      <c r="L92" s="853">
        <v>43370</v>
      </c>
      <c r="M92" s="853"/>
      <c r="N92" s="72"/>
      <c r="O92" s="109">
        <f t="shared" si="5"/>
        <v>1.2723126453228404</v>
      </c>
      <c r="P92" s="51" t="s">
        <v>398</v>
      </c>
      <c r="Q92" s="854">
        <f t="shared" si="3"/>
        <v>3025288577.5754547</v>
      </c>
      <c r="R92" s="855"/>
      <c r="S92" s="856" t="s">
        <v>396</v>
      </c>
      <c r="T92" s="857"/>
      <c r="U92" s="858"/>
    </row>
    <row r="93" spans="2:21" ht="40.5" customHeight="1" x14ac:dyDescent="0.2">
      <c r="B93" s="203"/>
      <c r="C93" s="205"/>
      <c r="D93" s="850" t="s">
        <v>144</v>
      </c>
      <c r="E93" s="851"/>
      <c r="F93" s="79" t="s">
        <v>145</v>
      </c>
      <c r="G93" s="854">
        <v>22318303139</v>
      </c>
      <c r="H93" s="855"/>
      <c r="I93" s="216"/>
      <c r="J93" s="852"/>
      <c r="K93" s="852"/>
      <c r="L93" s="853">
        <v>43383</v>
      </c>
      <c r="M93" s="853"/>
      <c r="N93" s="72"/>
      <c r="O93" s="109">
        <f>142.5/111.82</f>
        <v>1.2743695224467895</v>
      </c>
      <c r="P93" s="51" t="s">
        <v>404</v>
      </c>
      <c r="Q93" s="854">
        <f t="shared" si="3"/>
        <v>17513211628.091087</v>
      </c>
      <c r="R93" s="855"/>
      <c r="S93" s="856"/>
      <c r="T93" s="857"/>
      <c r="U93" s="858"/>
    </row>
    <row r="94" spans="2:21" ht="40.5" customHeight="1" x14ac:dyDescent="0.2">
      <c r="B94" s="203"/>
      <c r="C94" s="205"/>
      <c r="D94" s="850" t="s">
        <v>144</v>
      </c>
      <c r="E94" s="851"/>
      <c r="F94" s="79" t="s">
        <v>145</v>
      </c>
      <c r="G94" s="854">
        <v>134904238</v>
      </c>
      <c r="H94" s="855"/>
      <c r="I94" s="216"/>
      <c r="J94" s="852"/>
      <c r="K94" s="852"/>
      <c r="L94" s="853">
        <v>43383</v>
      </c>
      <c r="M94" s="853"/>
      <c r="N94" s="72"/>
      <c r="O94" s="109">
        <f t="shared" ref="O94:O96" si="6">142.5/111.82</f>
        <v>1.2743695224467895</v>
      </c>
      <c r="P94" s="51" t="s">
        <v>404</v>
      </c>
      <c r="Q94" s="854">
        <f t="shared" si="3"/>
        <v>105859592.23270175</v>
      </c>
      <c r="R94" s="855"/>
      <c r="S94" s="856"/>
      <c r="T94" s="857"/>
      <c r="U94" s="858"/>
    </row>
    <row r="95" spans="2:21" ht="40.5" customHeight="1" x14ac:dyDescent="0.2">
      <c r="B95" s="203"/>
      <c r="C95" s="205"/>
      <c r="D95" s="850" t="s">
        <v>144</v>
      </c>
      <c r="E95" s="851"/>
      <c r="F95" s="79" t="s">
        <v>145</v>
      </c>
      <c r="G95" s="854">
        <v>22183398901</v>
      </c>
      <c r="H95" s="855"/>
      <c r="I95" s="216"/>
      <c r="J95" s="852"/>
      <c r="K95" s="852"/>
      <c r="L95" s="853">
        <v>43383</v>
      </c>
      <c r="M95" s="853"/>
      <c r="N95" s="72"/>
      <c r="O95" s="109">
        <f t="shared" si="6"/>
        <v>1.2743695224467895</v>
      </c>
      <c r="P95" s="51" t="s">
        <v>404</v>
      </c>
      <c r="Q95" s="854">
        <f t="shared" si="3"/>
        <v>17407352035.858387</v>
      </c>
      <c r="R95" s="855"/>
      <c r="S95" s="856"/>
      <c r="T95" s="857"/>
      <c r="U95" s="858"/>
    </row>
    <row r="96" spans="2:21" ht="40.5" customHeight="1" x14ac:dyDescent="0.2">
      <c r="B96" s="203"/>
      <c r="C96" s="205"/>
      <c r="D96" s="850" t="s">
        <v>144</v>
      </c>
      <c r="E96" s="851"/>
      <c r="F96" s="79" t="s">
        <v>145</v>
      </c>
      <c r="G96" s="854">
        <v>385000000</v>
      </c>
      <c r="H96" s="855"/>
      <c r="I96" s="216"/>
      <c r="J96" s="852"/>
      <c r="K96" s="852"/>
      <c r="L96" s="853">
        <v>43399</v>
      </c>
      <c r="M96" s="853"/>
      <c r="N96" s="72"/>
      <c r="O96" s="109">
        <f t="shared" si="6"/>
        <v>1.2743695224467895</v>
      </c>
      <c r="P96" s="51" t="s">
        <v>404</v>
      </c>
      <c r="Q96" s="854">
        <f t="shared" si="3"/>
        <v>302110175.43859649</v>
      </c>
      <c r="R96" s="855"/>
      <c r="S96" s="856" t="s">
        <v>396</v>
      </c>
      <c r="T96" s="857"/>
      <c r="U96" s="858"/>
    </row>
    <row r="97" spans="2:21" ht="40.5" customHeight="1" x14ac:dyDescent="0.2">
      <c r="B97" s="203"/>
      <c r="C97" s="205"/>
      <c r="D97" s="850" t="s">
        <v>144</v>
      </c>
      <c r="E97" s="851"/>
      <c r="F97" s="79" t="s">
        <v>145</v>
      </c>
      <c r="G97" s="854">
        <v>14493870000</v>
      </c>
      <c r="H97" s="855"/>
      <c r="I97" s="216"/>
      <c r="J97" s="852"/>
      <c r="K97" s="852"/>
      <c r="L97" s="853">
        <v>43431</v>
      </c>
      <c r="M97" s="853"/>
      <c r="N97" s="72"/>
      <c r="O97" s="109">
        <f>142.67/111.82</f>
        <v>1.2758898229297084</v>
      </c>
      <c r="P97" s="51" t="s">
        <v>410</v>
      </c>
      <c r="Q97" s="854">
        <f t="shared" si="3"/>
        <v>11359813159.03834</v>
      </c>
      <c r="R97" s="855"/>
      <c r="S97" s="856" t="s">
        <v>396</v>
      </c>
      <c r="T97" s="857"/>
      <c r="U97" s="858"/>
    </row>
    <row r="98" spans="2:21" ht="40.5" customHeight="1" x14ac:dyDescent="0.2">
      <c r="B98" s="203"/>
      <c r="C98" s="205"/>
      <c r="D98" s="850" t="s">
        <v>144</v>
      </c>
      <c r="E98" s="851"/>
      <c r="F98" s="79" t="s">
        <v>145</v>
      </c>
      <c r="G98" s="854">
        <v>4980000000</v>
      </c>
      <c r="H98" s="855"/>
      <c r="I98" s="216"/>
      <c r="J98" s="42"/>
      <c r="K98" s="42"/>
      <c r="L98" s="853">
        <v>43494</v>
      </c>
      <c r="M98" s="853"/>
      <c r="N98" s="72"/>
      <c r="O98" s="109">
        <f>100/78.05</f>
        <v>1.2812299807815504</v>
      </c>
      <c r="P98" s="51" t="s">
        <v>429</v>
      </c>
      <c r="Q98" s="854">
        <f t="shared" si="3"/>
        <v>3886889999.9999995</v>
      </c>
      <c r="R98" s="855"/>
      <c r="S98" s="856" t="s">
        <v>435</v>
      </c>
      <c r="T98" s="857"/>
      <c r="U98" s="858"/>
    </row>
    <row r="99" spans="2:21" ht="40.5" customHeight="1" x14ac:dyDescent="0.2">
      <c r="B99" s="203"/>
      <c r="C99" s="205"/>
      <c r="D99" s="850" t="s">
        <v>144</v>
      </c>
      <c r="E99" s="851"/>
      <c r="F99" s="79" t="s">
        <v>145</v>
      </c>
      <c r="G99" s="854">
        <v>645000000</v>
      </c>
      <c r="H99" s="855"/>
      <c r="I99" s="216"/>
      <c r="J99" s="42"/>
      <c r="K99" s="42"/>
      <c r="L99" s="853">
        <v>43495</v>
      </c>
      <c r="M99" s="853"/>
      <c r="N99" s="72"/>
      <c r="O99" s="109">
        <f>100/78.05</f>
        <v>1.2812299807815504</v>
      </c>
      <c r="P99" s="51" t="s">
        <v>429</v>
      </c>
      <c r="Q99" s="854">
        <f t="shared" si="3"/>
        <v>503422499.99999994</v>
      </c>
      <c r="R99" s="855"/>
      <c r="S99" s="856" t="s">
        <v>435</v>
      </c>
      <c r="T99" s="857"/>
      <c r="U99" s="858"/>
    </row>
    <row r="100" spans="2:21" ht="40.5" customHeight="1" x14ac:dyDescent="0.2">
      <c r="B100" s="203"/>
      <c r="C100" s="205"/>
      <c r="D100" s="850" t="s">
        <v>144</v>
      </c>
      <c r="E100" s="851"/>
      <c r="F100" s="79" t="s">
        <v>145</v>
      </c>
      <c r="G100" s="854">
        <v>16875000000</v>
      </c>
      <c r="H100" s="855"/>
      <c r="I100" s="216"/>
      <c r="J100" s="42"/>
      <c r="K100" s="42"/>
      <c r="L100" s="853">
        <v>43497</v>
      </c>
      <c r="M100" s="853"/>
      <c r="N100" s="72"/>
      <c r="O100" s="109">
        <f>100/78.05</f>
        <v>1.2812299807815504</v>
      </c>
      <c r="P100" s="51" t="s">
        <v>429</v>
      </c>
      <c r="Q100" s="854">
        <f t="shared" si="3"/>
        <v>13170937500</v>
      </c>
      <c r="R100" s="855"/>
      <c r="S100" s="856" t="s">
        <v>435</v>
      </c>
      <c r="T100" s="857"/>
      <c r="U100" s="858"/>
    </row>
    <row r="101" spans="2:21" ht="40.5" customHeight="1" x14ac:dyDescent="0.2">
      <c r="B101" s="203"/>
      <c r="C101" s="205"/>
      <c r="D101" s="850" t="s">
        <v>144</v>
      </c>
      <c r="E101" s="851"/>
      <c r="F101" s="79" t="s">
        <v>145</v>
      </c>
      <c r="G101" s="854">
        <v>9562500000</v>
      </c>
      <c r="H101" s="855"/>
      <c r="I101" s="216"/>
      <c r="J101" s="42"/>
      <c r="K101" s="42"/>
      <c r="L101" s="853">
        <v>43504</v>
      </c>
      <c r="M101" s="853"/>
      <c r="N101" s="72"/>
      <c r="O101" s="109">
        <f>100.6/78.05</f>
        <v>1.2889173606662396</v>
      </c>
      <c r="P101" s="51" t="s">
        <v>431</v>
      </c>
      <c r="Q101" s="854">
        <f t="shared" si="3"/>
        <v>7419017147.1172962</v>
      </c>
      <c r="R101" s="855"/>
      <c r="S101" s="856" t="s">
        <v>435</v>
      </c>
      <c r="T101" s="857"/>
      <c r="U101" s="858"/>
    </row>
    <row r="102" spans="2:21" ht="40.5" customHeight="1" x14ac:dyDescent="0.2">
      <c r="B102" s="203"/>
      <c r="C102" s="205"/>
      <c r="D102" s="850" t="s">
        <v>144</v>
      </c>
      <c r="E102" s="851"/>
      <c r="F102" s="79" t="s">
        <v>145</v>
      </c>
      <c r="G102" s="854">
        <v>9562500000</v>
      </c>
      <c r="H102" s="855"/>
      <c r="I102" s="216"/>
      <c r="J102" s="42"/>
      <c r="K102" s="42"/>
      <c r="L102" s="853">
        <v>43504</v>
      </c>
      <c r="M102" s="853"/>
      <c r="N102" s="72"/>
      <c r="O102" s="109">
        <f t="shared" ref="O102:O103" si="7">100.6/78.05</f>
        <v>1.2889173606662396</v>
      </c>
      <c r="P102" s="51" t="s">
        <v>431</v>
      </c>
      <c r="Q102" s="854">
        <f t="shared" si="3"/>
        <v>7419017147.1172962</v>
      </c>
      <c r="R102" s="855"/>
      <c r="S102" s="856" t="s">
        <v>435</v>
      </c>
      <c r="T102" s="857"/>
      <c r="U102" s="858"/>
    </row>
    <row r="103" spans="2:21" ht="40.5" customHeight="1" x14ac:dyDescent="0.2">
      <c r="B103" s="203"/>
      <c r="C103" s="205"/>
      <c r="D103" s="850" t="s">
        <v>144</v>
      </c>
      <c r="E103" s="851"/>
      <c r="F103" s="79" t="s">
        <v>145</v>
      </c>
      <c r="G103" s="854">
        <v>6375000004.9799995</v>
      </c>
      <c r="H103" s="855"/>
      <c r="I103" s="216"/>
      <c r="J103" s="42"/>
      <c r="K103" s="42"/>
      <c r="L103" s="853">
        <v>43522</v>
      </c>
      <c r="M103" s="853"/>
      <c r="N103" s="72"/>
      <c r="O103" s="109">
        <f t="shared" si="7"/>
        <v>1.2889173606662396</v>
      </c>
      <c r="P103" s="51" t="s">
        <v>431</v>
      </c>
      <c r="Q103" s="854">
        <f t="shared" si="3"/>
        <v>4946011435.275238</v>
      </c>
      <c r="R103" s="855"/>
      <c r="S103" s="856" t="s">
        <v>435</v>
      </c>
      <c r="T103" s="857"/>
      <c r="U103" s="858"/>
    </row>
    <row r="104" spans="2:21" ht="40.5" customHeight="1" x14ac:dyDescent="0.2">
      <c r="B104" s="203"/>
      <c r="C104" s="205"/>
      <c r="D104" s="850" t="s">
        <v>144</v>
      </c>
      <c r="E104" s="851"/>
      <c r="F104" s="79" t="s">
        <v>145</v>
      </c>
      <c r="G104" s="854">
        <v>18000000000</v>
      </c>
      <c r="H104" s="855"/>
      <c r="I104" s="216"/>
      <c r="J104" s="42"/>
      <c r="K104" s="42"/>
      <c r="L104" s="853">
        <v>43544</v>
      </c>
      <c r="M104" s="853"/>
      <c r="N104" s="72"/>
      <c r="O104" s="109">
        <f>101.18/78.05</f>
        <v>1.2963484945547727</v>
      </c>
      <c r="P104" s="51" t="s">
        <v>436</v>
      </c>
      <c r="Q104" s="854">
        <f t="shared" si="3"/>
        <v>13885155169.00573</v>
      </c>
      <c r="R104" s="855"/>
      <c r="S104" s="856" t="s">
        <v>435</v>
      </c>
      <c r="T104" s="857"/>
      <c r="U104" s="858"/>
    </row>
    <row r="105" spans="2:21" ht="40.5" customHeight="1" x14ac:dyDescent="0.2">
      <c r="B105" s="203"/>
      <c r="C105" s="205"/>
      <c r="D105" s="850" t="s">
        <v>144</v>
      </c>
      <c r="E105" s="851"/>
      <c r="F105" s="79" t="s">
        <v>145</v>
      </c>
      <c r="G105" s="854">
        <v>13500000000</v>
      </c>
      <c r="H105" s="855"/>
      <c r="I105" s="216"/>
      <c r="J105" s="42"/>
      <c r="K105" s="42"/>
      <c r="L105" s="853">
        <v>43546</v>
      </c>
      <c r="M105" s="853"/>
      <c r="N105" s="72"/>
      <c r="O105" s="109">
        <f>101.18/78.05</f>
        <v>1.2963484945547727</v>
      </c>
      <c r="P105" s="51" t="s">
        <v>436</v>
      </c>
      <c r="Q105" s="854">
        <f t="shared" si="3"/>
        <v>10413866376.754297</v>
      </c>
      <c r="R105" s="855"/>
      <c r="S105" s="856" t="s">
        <v>435</v>
      </c>
      <c r="T105" s="857"/>
      <c r="U105" s="858"/>
    </row>
    <row r="106" spans="2:21" ht="40.5" customHeight="1" x14ac:dyDescent="0.2">
      <c r="B106" s="203"/>
      <c r="C106" s="205"/>
      <c r="D106" s="850" t="s">
        <v>144</v>
      </c>
      <c r="E106" s="851"/>
      <c r="F106" s="79" t="s">
        <v>145</v>
      </c>
      <c r="G106" s="854">
        <v>8000000000</v>
      </c>
      <c r="H106" s="855"/>
      <c r="I106" s="216"/>
      <c r="J106" s="42"/>
      <c r="K106" s="42"/>
      <c r="L106" s="853">
        <v>43551</v>
      </c>
      <c r="M106" s="853"/>
      <c r="N106" s="72"/>
      <c r="O106" s="109">
        <f>101.18/78.05</f>
        <v>1.2963484945547727</v>
      </c>
      <c r="P106" s="51" t="s">
        <v>436</v>
      </c>
      <c r="Q106" s="854">
        <f t="shared" si="3"/>
        <v>6171180075.113658</v>
      </c>
      <c r="R106" s="855"/>
      <c r="S106" s="856" t="s">
        <v>435</v>
      </c>
      <c r="T106" s="857"/>
      <c r="U106" s="858"/>
    </row>
    <row r="107" spans="2:21" ht="40.5" customHeight="1" x14ac:dyDescent="0.2">
      <c r="B107" s="203"/>
      <c r="C107" s="205"/>
      <c r="D107" s="850" t="s">
        <v>144</v>
      </c>
      <c r="E107" s="851"/>
      <c r="F107" s="79" t="s">
        <v>145</v>
      </c>
      <c r="G107" s="854">
        <v>21527000000</v>
      </c>
      <c r="H107" s="855"/>
      <c r="I107" s="216"/>
      <c r="J107" s="42"/>
      <c r="K107" s="42"/>
      <c r="L107" s="853">
        <v>43570</v>
      </c>
      <c r="M107" s="853"/>
      <c r="N107" s="72"/>
      <c r="O107" s="109">
        <f>101.62/78.05</f>
        <v>1.3019859064702115</v>
      </c>
      <c r="P107" s="51" t="s">
        <v>440</v>
      </c>
      <c r="Q107" s="854">
        <f t="shared" si="3"/>
        <v>16533973135.209602</v>
      </c>
      <c r="R107" s="855"/>
      <c r="S107" s="856" t="s">
        <v>435</v>
      </c>
      <c r="T107" s="857"/>
      <c r="U107" s="858"/>
    </row>
    <row r="108" spans="2:21" ht="40.5" customHeight="1" x14ac:dyDescent="0.2">
      <c r="B108" s="203"/>
      <c r="C108" s="205"/>
      <c r="D108" s="850" t="s">
        <v>144</v>
      </c>
      <c r="E108" s="851"/>
      <c r="F108" s="79" t="s">
        <v>145</v>
      </c>
      <c r="G108" s="854">
        <v>11732000000</v>
      </c>
      <c r="H108" s="855"/>
      <c r="I108" s="216"/>
      <c r="J108" s="42"/>
      <c r="K108" s="42"/>
      <c r="L108" s="853">
        <v>43580</v>
      </c>
      <c r="M108" s="853"/>
      <c r="N108" s="72"/>
      <c r="O108" s="109">
        <f>101.62/78.05</f>
        <v>1.3019859064702115</v>
      </c>
      <c r="P108" s="51" t="s">
        <v>440</v>
      </c>
      <c r="Q108" s="854">
        <f t="shared" si="3"/>
        <v>9010850226.3333988</v>
      </c>
      <c r="R108" s="855"/>
      <c r="S108" s="856" t="s">
        <v>435</v>
      </c>
      <c r="T108" s="857"/>
      <c r="U108" s="858"/>
    </row>
    <row r="109" spans="2:21" ht="42" customHeight="1" x14ac:dyDescent="0.2">
      <c r="B109" s="203"/>
      <c r="C109" s="205"/>
      <c r="D109" s="850" t="s">
        <v>144</v>
      </c>
      <c r="E109" s="851"/>
      <c r="F109" s="79" t="s">
        <v>145</v>
      </c>
      <c r="G109" s="854">
        <v>4875000000</v>
      </c>
      <c r="H109" s="855"/>
      <c r="I109" s="216"/>
      <c r="J109" s="42"/>
      <c r="K109" s="42"/>
      <c r="L109" s="853">
        <v>43581</v>
      </c>
      <c r="M109" s="853"/>
      <c r="N109" s="72"/>
      <c r="O109" s="109">
        <f>101.62/78.05</f>
        <v>1.3019859064702115</v>
      </c>
      <c r="P109" s="51" t="s">
        <v>440</v>
      </c>
      <c r="Q109" s="854">
        <f t="shared" si="3"/>
        <v>3744280161.3855538</v>
      </c>
      <c r="R109" s="855"/>
      <c r="S109" s="856" t="s">
        <v>493</v>
      </c>
      <c r="T109" s="857"/>
      <c r="U109" s="858"/>
    </row>
    <row r="110" spans="2:21" ht="42" customHeight="1" x14ac:dyDescent="0.2">
      <c r="B110" s="203"/>
      <c r="C110" s="205"/>
      <c r="D110" s="850" t="s">
        <v>144</v>
      </c>
      <c r="E110" s="851"/>
      <c r="F110" s="79" t="s">
        <v>145</v>
      </c>
      <c r="G110" s="854">
        <v>3366000000</v>
      </c>
      <c r="H110" s="855"/>
      <c r="I110" s="216"/>
      <c r="J110" s="42"/>
      <c r="K110" s="42"/>
      <c r="L110" s="853">
        <v>43591</v>
      </c>
      <c r="M110" s="853"/>
      <c r="N110" s="72"/>
      <c r="O110" s="109">
        <f>102.12/78.05</f>
        <v>1.3083920563741192</v>
      </c>
      <c r="P110" s="51" t="s">
        <v>495</v>
      </c>
      <c r="Q110" s="854">
        <f t="shared" si="3"/>
        <v>2572623384.253819</v>
      </c>
      <c r="R110" s="855"/>
      <c r="S110" s="856" t="s">
        <v>493</v>
      </c>
      <c r="T110" s="857"/>
      <c r="U110" s="858"/>
    </row>
    <row r="111" spans="2:21" ht="31.5" customHeight="1" x14ac:dyDescent="0.2">
      <c r="B111" s="203"/>
      <c r="C111" s="205"/>
      <c r="D111" s="850"/>
      <c r="E111" s="851"/>
      <c r="F111" s="1093" t="s">
        <v>222</v>
      </c>
      <c r="G111" s="859">
        <f>SUM(G15:H110)</f>
        <v>384347324524.47998</v>
      </c>
      <c r="H111" s="860"/>
      <c r="I111" s="216"/>
      <c r="J111" s="42"/>
      <c r="K111" s="42"/>
      <c r="L111" s="43"/>
      <c r="M111" s="43"/>
      <c r="N111" s="44"/>
      <c r="O111" s="44"/>
      <c r="P111" s="44"/>
      <c r="Q111" s="847">
        <f>SUM(Q15:R110)</f>
        <v>309017897125.14862</v>
      </c>
      <c r="R111" s="848"/>
      <c r="S111" s="60"/>
      <c r="T111" s="60"/>
      <c r="U111" s="61"/>
    </row>
    <row r="112" spans="2:21" ht="31.5" customHeight="1" x14ac:dyDescent="0.2">
      <c r="B112" s="236"/>
      <c r="C112" s="238"/>
      <c r="D112" s="850" t="s">
        <v>144</v>
      </c>
      <c r="E112" s="851"/>
      <c r="F112" s="79" t="s">
        <v>223</v>
      </c>
      <c r="G112" s="854">
        <v>578332629.87</v>
      </c>
      <c r="H112" s="855"/>
      <c r="I112" s="216"/>
      <c r="J112" s="42"/>
      <c r="K112" s="42"/>
      <c r="L112" s="853">
        <v>42278</v>
      </c>
      <c r="M112" s="853" t="s">
        <v>202</v>
      </c>
      <c r="N112" s="41"/>
      <c r="O112" s="59">
        <f>123.78/111.82</f>
        <v>1.1069576104453587</v>
      </c>
      <c r="P112" s="40" t="s">
        <v>224</v>
      </c>
      <c r="Q112" s="854">
        <f>+G112/O112</f>
        <v>522452372.53242362</v>
      </c>
      <c r="R112" s="855"/>
      <c r="S112" s="849"/>
      <c r="T112" s="849"/>
      <c r="U112" s="849"/>
    </row>
    <row r="113" spans="1:21" ht="31.5" customHeight="1" x14ac:dyDescent="0.2">
      <c r="B113" s="236"/>
      <c r="C113" s="238"/>
      <c r="D113" s="850" t="s">
        <v>144</v>
      </c>
      <c r="E113" s="851"/>
      <c r="F113" s="79" t="s">
        <v>223</v>
      </c>
      <c r="G113" s="854">
        <v>906673067.28999996</v>
      </c>
      <c r="H113" s="855"/>
      <c r="I113" s="216"/>
      <c r="J113" s="42"/>
      <c r="K113" s="42"/>
      <c r="L113" s="853">
        <v>42369</v>
      </c>
      <c r="M113" s="853" t="s">
        <v>202</v>
      </c>
      <c r="N113" s="41"/>
      <c r="O113" s="109">
        <f>125.37/111.82</f>
        <v>1.1211768914326596</v>
      </c>
      <c r="P113" s="40" t="s">
        <v>205</v>
      </c>
      <c r="Q113" s="854">
        <f>+G113/O113</f>
        <v>808679766.96472681</v>
      </c>
      <c r="R113" s="855"/>
      <c r="S113" s="849"/>
      <c r="T113" s="849"/>
      <c r="U113" s="849"/>
    </row>
    <row r="114" spans="1:21" ht="47.25" customHeight="1" x14ac:dyDescent="0.2">
      <c r="B114" s="206"/>
      <c r="C114" s="208" t="s">
        <v>574</v>
      </c>
      <c r="D114" s="80"/>
      <c r="E114" s="80"/>
      <c r="F114" s="80"/>
      <c r="G114" s="845">
        <f>+G111+G112+G113</f>
        <v>385832330221.63995</v>
      </c>
      <c r="H114" s="846"/>
      <c r="I114" s="45"/>
      <c r="J114" s="42"/>
      <c r="K114" s="42"/>
      <c r="L114" s="43"/>
      <c r="M114" s="43"/>
      <c r="N114" s="44"/>
      <c r="O114" s="44"/>
      <c r="P114" s="44"/>
      <c r="Q114" s="847">
        <f>+Q111+Q112+Q113</f>
        <v>310349029264.64575</v>
      </c>
      <c r="R114" s="848"/>
      <c r="S114" s="46"/>
      <c r="T114" s="46"/>
      <c r="U114" s="47"/>
    </row>
    <row r="115" spans="1:21" ht="31.5" customHeight="1" x14ac:dyDescent="0.2">
      <c r="B115" s="203"/>
      <c r="C115" s="204"/>
      <c r="D115" s="81"/>
      <c r="E115" s="81"/>
      <c r="F115" s="81"/>
      <c r="G115" s="107"/>
      <c r="H115" s="107"/>
      <c r="I115" s="107"/>
      <c r="J115" s="42"/>
      <c r="K115" s="42"/>
      <c r="L115" s="43"/>
      <c r="M115" s="43"/>
      <c r="N115" s="44"/>
      <c r="O115" s="44"/>
      <c r="P115" s="44"/>
      <c r="Q115" s="107"/>
      <c r="R115" s="107"/>
      <c r="S115" s="46"/>
      <c r="T115" s="46"/>
      <c r="U115" s="47"/>
    </row>
    <row r="116" spans="1:21" ht="31.5" customHeight="1" x14ac:dyDescent="0.2">
      <c r="A116" s="1" t="s">
        <v>575</v>
      </c>
      <c r="B116" s="395" t="s">
        <v>225</v>
      </c>
      <c r="C116" s="396"/>
      <c r="D116" s="396"/>
      <c r="E116" s="396"/>
      <c r="F116" s="396"/>
      <c r="G116" s="396"/>
      <c r="H116" s="396"/>
      <c r="I116" s="396"/>
      <c r="J116" s="396"/>
      <c r="K116" s="396"/>
      <c r="L116" s="396"/>
      <c r="M116" s="396"/>
      <c r="N116" s="396"/>
      <c r="O116" s="396"/>
      <c r="P116" s="396"/>
      <c r="Q116" s="396"/>
      <c r="R116" s="396"/>
      <c r="S116" s="396"/>
      <c r="T116" s="396"/>
      <c r="U116" s="397"/>
    </row>
    <row r="117" spans="1:21" ht="15" x14ac:dyDescent="0.2">
      <c r="B117" s="776" t="s">
        <v>132</v>
      </c>
      <c r="C117" s="776"/>
      <c r="D117" s="777" t="s">
        <v>133</v>
      </c>
      <c r="E117" s="777"/>
      <c r="F117" s="777" t="s">
        <v>134</v>
      </c>
      <c r="G117" s="778" t="s">
        <v>135</v>
      </c>
      <c r="H117" s="778"/>
      <c r="I117" s="778"/>
      <c r="J117" s="778"/>
      <c r="K117" s="778"/>
      <c r="L117" s="778"/>
      <c r="M117" s="778"/>
      <c r="N117" s="778" t="s">
        <v>136</v>
      </c>
      <c r="O117" s="778"/>
      <c r="P117" s="778"/>
      <c r="Q117" s="778"/>
      <c r="R117" s="778"/>
      <c r="S117" s="778" t="s">
        <v>98</v>
      </c>
      <c r="T117" s="778"/>
      <c r="U117" s="778"/>
    </row>
    <row r="118" spans="1:21" ht="15" customHeight="1" x14ac:dyDescent="0.2">
      <c r="B118" s="776"/>
      <c r="C118" s="776"/>
      <c r="D118" s="777"/>
      <c r="E118" s="777"/>
      <c r="F118" s="777"/>
      <c r="G118" s="758" t="s">
        <v>137</v>
      </c>
      <c r="H118" s="777"/>
      <c r="I118" s="777"/>
      <c r="J118" s="758" t="s">
        <v>138</v>
      </c>
      <c r="K118" s="758"/>
      <c r="L118" s="758" t="s">
        <v>1105</v>
      </c>
      <c r="M118" s="758"/>
      <c r="N118" s="215" t="s">
        <v>139</v>
      </c>
      <c r="O118" s="215" t="s">
        <v>140</v>
      </c>
      <c r="P118" s="215" t="s">
        <v>141</v>
      </c>
      <c r="Q118" s="758" t="s">
        <v>142</v>
      </c>
      <c r="R118" s="758"/>
      <c r="S118" s="778"/>
      <c r="T118" s="778"/>
      <c r="U118" s="778"/>
    </row>
    <row r="119" spans="1:21" ht="28.5" customHeight="1" x14ac:dyDescent="0.2">
      <c r="B119" s="236" t="s">
        <v>143</v>
      </c>
      <c r="C119" s="238"/>
      <c r="D119" s="473" t="s">
        <v>225</v>
      </c>
      <c r="E119" s="473"/>
      <c r="F119" s="79" t="s">
        <v>145</v>
      </c>
      <c r="G119" s="783">
        <v>1792505269</v>
      </c>
      <c r="H119" s="783"/>
      <c r="I119" s="783"/>
      <c r="J119" s="825" t="s">
        <v>146</v>
      </c>
      <c r="K119" s="825"/>
      <c r="L119" s="836">
        <v>42278</v>
      </c>
      <c r="M119" s="837"/>
      <c r="N119" s="218">
        <v>1630902678</v>
      </c>
      <c r="O119" s="59">
        <f>123.78/111.82</f>
        <v>1.1069576104453587</v>
      </c>
      <c r="P119" s="110" t="s">
        <v>155</v>
      </c>
      <c r="Q119" s="843">
        <f t="shared" ref="Q119:Q147" si="8">+G119/O119</f>
        <v>1619307959.1176279</v>
      </c>
      <c r="R119" s="844"/>
      <c r="S119" s="279" t="s">
        <v>226</v>
      </c>
      <c r="T119" s="279"/>
      <c r="U119" s="279"/>
    </row>
    <row r="120" spans="1:21" ht="27.75" customHeight="1" x14ac:dyDescent="0.2">
      <c r="B120" s="236" t="s">
        <v>147</v>
      </c>
      <c r="C120" s="238"/>
      <c r="D120" s="473" t="s">
        <v>225</v>
      </c>
      <c r="E120" s="473"/>
      <c r="F120" s="79" t="s">
        <v>145</v>
      </c>
      <c r="G120" s="783">
        <v>1805267351.8</v>
      </c>
      <c r="H120" s="783"/>
      <c r="I120" s="783"/>
      <c r="J120" s="825" t="s">
        <v>146</v>
      </c>
      <c r="K120" s="825"/>
      <c r="L120" s="836">
        <v>42311</v>
      </c>
      <c r="M120" s="837"/>
      <c r="N120" s="218">
        <v>1630902678</v>
      </c>
      <c r="O120" s="109">
        <f>124.62/111.82</f>
        <v>1.1144696834197818</v>
      </c>
      <c r="P120" s="111" t="s">
        <v>160</v>
      </c>
      <c r="Q120" s="762">
        <f>+G120/O120</f>
        <v>1619844288.8643556</v>
      </c>
      <c r="R120" s="763"/>
      <c r="S120" s="279" t="s">
        <v>226</v>
      </c>
      <c r="T120" s="279"/>
      <c r="U120" s="279"/>
    </row>
    <row r="121" spans="1:21" ht="27.75" customHeight="1" x14ac:dyDescent="0.2">
      <c r="B121" s="236" t="s">
        <v>147</v>
      </c>
      <c r="C121" s="238"/>
      <c r="D121" s="473" t="s">
        <v>225</v>
      </c>
      <c r="E121" s="473"/>
      <c r="F121" s="79" t="s">
        <v>145</v>
      </c>
      <c r="G121" s="783">
        <v>12313884</v>
      </c>
      <c r="H121" s="783"/>
      <c r="I121" s="783"/>
      <c r="J121" s="825" t="s">
        <v>146</v>
      </c>
      <c r="K121" s="825"/>
      <c r="L121" s="836">
        <v>42367</v>
      </c>
      <c r="M121" s="837"/>
      <c r="N121" s="218">
        <v>1630902678</v>
      </c>
      <c r="O121" s="109">
        <f>125.37/111.82</f>
        <v>1.1211768914326596</v>
      </c>
      <c r="P121" s="111" t="s">
        <v>162</v>
      </c>
      <c r="Q121" s="762">
        <f t="shared" ref="Q121" si="9">+G121/O121</f>
        <v>10982998.395788467</v>
      </c>
      <c r="R121" s="763"/>
      <c r="S121" s="279" t="s">
        <v>226</v>
      </c>
      <c r="T121" s="279"/>
      <c r="U121" s="279"/>
    </row>
    <row r="122" spans="1:21" ht="28.5" customHeight="1" x14ac:dyDescent="0.2">
      <c r="B122" s="236" t="s">
        <v>148</v>
      </c>
      <c r="C122" s="238"/>
      <c r="D122" s="473" t="s">
        <v>225</v>
      </c>
      <c r="E122" s="473"/>
      <c r="F122" s="79" t="s">
        <v>145</v>
      </c>
      <c r="G122" s="783">
        <v>1828541334</v>
      </c>
      <c r="H122" s="783"/>
      <c r="I122" s="783"/>
      <c r="J122" s="840" t="s">
        <v>1113</v>
      </c>
      <c r="K122" s="840"/>
      <c r="L122" s="836">
        <v>42367</v>
      </c>
      <c r="M122" s="837"/>
      <c r="N122" s="218">
        <v>1630902678</v>
      </c>
      <c r="O122" s="109">
        <f>125.37/111.82</f>
        <v>1.1211768914326596</v>
      </c>
      <c r="P122" s="111" t="s">
        <v>162</v>
      </c>
      <c r="Q122" s="762">
        <f t="shared" si="8"/>
        <v>1630912434.9356306</v>
      </c>
      <c r="R122" s="763"/>
      <c r="S122" s="279" t="s">
        <v>226</v>
      </c>
      <c r="T122" s="279"/>
      <c r="U122" s="279"/>
    </row>
    <row r="123" spans="1:21" ht="27" customHeight="1" x14ac:dyDescent="0.2">
      <c r="B123" s="236" t="s">
        <v>149</v>
      </c>
      <c r="C123" s="238"/>
      <c r="D123" s="473" t="s">
        <v>225</v>
      </c>
      <c r="E123" s="473"/>
      <c r="F123" s="79" t="s">
        <v>145</v>
      </c>
      <c r="G123" s="783">
        <v>1839906750</v>
      </c>
      <c r="H123" s="783"/>
      <c r="I123" s="783"/>
      <c r="J123" s="841" t="s">
        <v>1114</v>
      </c>
      <c r="K123" s="842"/>
      <c r="L123" s="836">
        <v>42387</v>
      </c>
      <c r="M123" s="837">
        <v>42387</v>
      </c>
      <c r="N123" s="218">
        <v>1630902678</v>
      </c>
      <c r="O123" s="109">
        <f>126.15/111.82</f>
        <v>1.1281523877660526</v>
      </c>
      <c r="P123" s="111" t="s">
        <v>167</v>
      </c>
      <c r="Q123" s="762">
        <f t="shared" si="8"/>
        <v>1630902677.6456599</v>
      </c>
      <c r="R123" s="763"/>
      <c r="S123" s="279" t="s">
        <v>226</v>
      </c>
      <c r="T123" s="279"/>
      <c r="U123" s="279"/>
    </row>
    <row r="124" spans="1:21" ht="27" customHeight="1" x14ac:dyDescent="0.2">
      <c r="B124" s="236" t="s">
        <v>149</v>
      </c>
      <c r="C124" s="238"/>
      <c r="D124" s="473" t="s">
        <v>225</v>
      </c>
      <c r="E124" s="473"/>
      <c r="F124" s="79" t="s">
        <v>145</v>
      </c>
      <c r="G124" s="783">
        <v>13080610</v>
      </c>
      <c r="H124" s="783"/>
      <c r="I124" s="783"/>
      <c r="J124" s="841" t="s">
        <v>1114</v>
      </c>
      <c r="K124" s="842"/>
      <c r="L124" s="836">
        <v>42395</v>
      </c>
      <c r="M124" s="837">
        <v>42387</v>
      </c>
      <c r="N124" s="218">
        <v>0</v>
      </c>
      <c r="O124" s="109">
        <f>126.15/111.82</f>
        <v>1.1281523877660526</v>
      </c>
      <c r="P124" s="111" t="s">
        <v>167</v>
      </c>
      <c r="Q124" s="843">
        <f t="shared" si="8"/>
        <v>11594719.066191042</v>
      </c>
      <c r="R124" s="844"/>
      <c r="S124" s="279" t="s">
        <v>226</v>
      </c>
      <c r="T124" s="279"/>
      <c r="U124" s="279"/>
    </row>
    <row r="125" spans="1:21" ht="26.25" customHeight="1" x14ac:dyDescent="0.2">
      <c r="B125" s="236" t="s">
        <v>150</v>
      </c>
      <c r="C125" s="238"/>
      <c r="D125" s="473" t="s">
        <v>225</v>
      </c>
      <c r="E125" s="473"/>
      <c r="F125" s="79" t="s">
        <v>145</v>
      </c>
      <c r="G125" s="783">
        <v>1863680417</v>
      </c>
      <c r="H125" s="783"/>
      <c r="I125" s="783"/>
      <c r="J125" s="840" t="s">
        <v>1115</v>
      </c>
      <c r="K125" s="840"/>
      <c r="L125" s="836">
        <v>42416</v>
      </c>
      <c r="M125" s="837">
        <v>42416</v>
      </c>
      <c r="N125" s="218">
        <v>1630902678</v>
      </c>
      <c r="O125" s="109">
        <f>127.78/111.82</f>
        <v>1.1427293865140404</v>
      </c>
      <c r="P125" s="111" t="s">
        <v>170</v>
      </c>
      <c r="Q125" s="762">
        <f t="shared" si="8"/>
        <v>1630902678.266865</v>
      </c>
      <c r="R125" s="763"/>
      <c r="S125" s="279" t="s">
        <v>227</v>
      </c>
      <c r="T125" s="279"/>
      <c r="U125" s="279"/>
    </row>
    <row r="126" spans="1:21" ht="26.25" customHeight="1" x14ac:dyDescent="0.2">
      <c r="B126" s="236" t="s">
        <v>151</v>
      </c>
      <c r="C126" s="238"/>
      <c r="D126" s="473" t="s">
        <v>225</v>
      </c>
      <c r="E126" s="473"/>
      <c r="F126" s="79" t="s">
        <v>145</v>
      </c>
      <c r="G126" s="783">
        <v>1887454082.99</v>
      </c>
      <c r="H126" s="783"/>
      <c r="I126" s="783"/>
      <c r="J126" s="841" t="s">
        <v>1116</v>
      </c>
      <c r="K126" s="842"/>
      <c r="L126" s="836">
        <v>42445</v>
      </c>
      <c r="M126" s="837">
        <v>42445</v>
      </c>
      <c r="N126" s="218">
        <v>1630902678</v>
      </c>
      <c r="O126" s="109">
        <f>129.41/111.82</f>
        <v>1.1573063852620282</v>
      </c>
      <c r="P126" s="111" t="s">
        <v>174</v>
      </c>
      <c r="Q126" s="762">
        <f t="shared" si="8"/>
        <v>1630902677.9997048</v>
      </c>
      <c r="R126" s="763"/>
      <c r="S126" s="279" t="s">
        <v>226</v>
      </c>
      <c r="T126" s="279"/>
      <c r="U126" s="279"/>
    </row>
    <row r="127" spans="1:21" ht="27.75" customHeight="1" x14ac:dyDescent="0.2">
      <c r="B127" s="236" t="s">
        <v>152</v>
      </c>
      <c r="C127" s="238"/>
      <c r="D127" s="473" t="s">
        <v>225</v>
      </c>
      <c r="E127" s="473"/>
      <c r="F127" s="79" t="s">
        <v>145</v>
      </c>
      <c r="G127" s="783">
        <v>1905247870</v>
      </c>
      <c r="H127" s="783"/>
      <c r="I127" s="783"/>
      <c r="J127" s="841" t="s">
        <v>1117</v>
      </c>
      <c r="K127" s="842"/>
      <c r="L127" s="836">
        <v>42474</v>
      </c>
      <c r="M127" s="837">
        <v>42474</v>
      </c>
      <c r="N127" s="218">
        <v>1630902678</v>
      </c>
      <c r="O127" s="109">
        <f>130.63/111.82</f>
        <v>1.1682167769629763</v>
      </c>
      <c r="P127" s="111" t="s">
        <v>179</v>
      </c>
      <c r="Q127" s="762">
        <f t="shared" si="8"/>
        <v>1630902677.9713693</v>
      </c>
      <c r="R127" s="763"/>
      <c r="S127" s="279" t="s">
        <v>227</v>
      </c>
      <c r="T127" s="279"/>
      <c r="U127" s="279"/>
    </row>
    <row r="128" spans="1:21" ht="27.75" customHeight="1" x14ac:dyDescent="0.2">
      <c r="B128" s="236" t="s">
        <v>153</v>
      </c>
      <c r="C128" s="238"/>
      <c r="D128" s="473" t="s">
        <v>225</v>
      </c>
      <c r="E128" s="473"/>
      <c r="F128" s="79" t="s">
        <v>145</v>
      </c>
      <c r="G128" s="783">
        <v>1914728166</v>
      </c>
      <c r="H128" s="783"/>
      <c r="I128" s="783"/>
      <c r="J128" s="840" t="s">
        <v>1118</v>
      </c>
      <c r="K128" s="840"/>
      <c r="L128" s="836">
        <v>42506</v>
      </c>
      <c r="M128" s="837">
        <v>42506</v>
      </c>
      <c r="N128" s="218">
        <v>1630902678</v>
      </c>
      <c r="O128" s="109">
        <f>131.28/111.82</f>
        <v>1.1740296905741372</v>
      </c>
      <c r="P128" s="111" t="s">
        <v>184</v>
      </c>
      <c r="Q128" s="762">
        <f t="shared" si="8"/>
        <v>1630902677.6517365</v>
      </c>
      <c r="R128" s="763"/>
      <c r="S128" s="279" t="s">
        <v>227</v>
      </c>
      <c r="T128" s="279"/>
      <c r="U128" s="279"/>
    </row>
    <row r="129" spans="1:21" ht="29.25" customHeight="1" x14ac:dyDescent="0.2">
      <c r="B129" s="236" t="s">
        <v>228</v>
      </c>
      <c r="C129" s="238"/>
      <c r="D129" s="473" t="s">
        <v>225</v>
      </c>
      <c r="E129" s="473"/>
      <c r="F129" s="79" t="s">
        <v>145</v>
      </c>
      <c r="G129" s="783">
        <v>1924500164</v>
      </c>
      <c r="H129" s="783"/>
      <c r="I129" s="783"/>
      <c r="J129" s="841" t="s">
        <v>1119</v>
      </c>
      <c r="K129" s="842"/>
      <c r="L129" s="836">
        <v>42535</v>
      </c>
      <c r="M129" s="837">
        <v>42535</v>
      </c>
      <c r="N129" s="218">
        <v>1630902678</v>
      </c>
      <c r="O129" s="109">
        <f>131.95/111.82</f>
        <v>1.1800214630656412</v>
      </c>
      <c r="P129" s="111" t="s">
        <v>187</v>
      </c>
      <c r="Q129" s="762">
        <f t="shared" si="8"/>
        <v>1630902677.8209929</v>
      </c>
      <c r="R129" s="763"/>
      <c r="S129" s="279" t="s">
        <v>227</v>
      </c>
      <c r="T129" s="279"/>
      <c r="U129" s="279"/>
    </row>
    <row r="130" spans="1:21" ht="29.25" customHeight="1" x14ac:dyDescent="0.2">
      <c r="B130" s="236" t="s">
        <v>229</v>
      </c>
      <c r="C130" s="238"/>
      <c r="D130" s="473" t="s">
        <v>225</v>
      </c>
      <c r="E130" s="473"/>
      <c r="F130" s="79" t="s">
        <v>145</v>
      </c>
      <c r="G130" s="783">
        <v>1933737765</v>
      </c>
      <c r="H130" s="783"/>
      <c r="I130" s="783"/>
      <c r="J130" s="838" t="s">
        <v>1120</v>
      </c>
      <c r="K130" s="839"/>
      <c r="L130" s="836">
        <v>42558</v>
      </c>
      <c r="M130" s="837">
        <v>42558</v>
      </c>
      <c r="N130" s="218">
        <v>1630902678</v>
      </c>
      <c r="O130" s="109">
        <f>132.58/111.82</f>
        <v>1.1856555177964587</v>
      </c>
      <c r="P130" s="111" t="s">
        <v>190</v>
      </c>
      <c r="Q130" s="762">
        <f t="shared" si="8"/>
        <v>1630944010.2753053</v>
      </c>
      <c r="R130" s="763"/>
      <c r="S130" s="279" t="s">
        <v>227</v>
      </c>
      <c r="T130" s="279"/>
      <c r="U130" s="279"/>
    </row>
    <row r="131" spans="1:21" ht="22.5" customHeight="1" x14ac:dyDescent="0.2">
      <c r="B131" s="236" t="s">
        <v>230</v>
      </c>
      <c r="C131" s="238"/>
      <c r="D131" s="473" t="s">
        <v>225</v>
      </c>
      <c r="E131" s="473"/>
      <c r="F131" s="79" t="s">
        <v>145</v>
      </c>
      <c r="G131" s="783">
        <v>1946104392</v>
      </c>
      <c r="H131" s="783"/>
      <c r="I131" s="783"/>
      <c r="J131" s="840" t="s">
        <v>1121</v>
      </c>
      <c r="K131" s="840"/>
      <c r="L131" s="836">
        <v>42593</v>
      </c>
      <c r="M131" s="837">
        <v>42593</v>
      </c>
      <c r="N131" s="218">
        <v>1630902678</v>
      </c>
      <c r="O131" s="109">
        <f>133.27/111.82</f>
        <v>1.1918261491683064</v>
      </c>
      <c r="P131" s="111" t="s">
        <v>193</v>
      </c>
      <c r="Q131" s="762">
        <f t="shared" si="8"/>
        <v>1632876064.4814284</v>
      </c>
      <c r="R131" s="763"/>
      <c r="S131" s="279" t="s">
        <v>226</v>
      </c>
      <c r="T131" s="279"/>
      <c r="U131" s="279"/>
    </row>
    <row r="132" spans="1:21" ht="42.75" customHeight="1" x14ac:dyDescent="0.2">
      <c r="B132" s="236" t="s">
        <v>231</v>
      </c>
      <c r="C132" s="238"/>
      <c r="D132" s="473" t="s">
        <v>225</v>
      </c>
      <c r="E132" s="473"/>
      <c r="F132" s="79" t="s">
        <v>145</v>
      </c>
      <c r="G132" s="783">
        <v>1937626728</v>
      </c>
      <c r="H132" s="783"/>
      <c r="I132" s="783"/>
      <c r="J132" s="841" t="s">
        <v>1122</v>
      </c>
      <c r="K132" s="842"/>
      <c r="L132" s="836">
        <v>42626</v>
      </c>
      <c r="M132" s="837">
        <v>42626</v>
      </c>
      <c r="N132" s="218">
        <v>1630902678</v>
      </c>
      <c r="O132" s="109">
        <f>132.85/111.82</f>
        <v>1.1880701126810946</v>
      </c>
      <c r="P132" s="111" t="s">
        <v>194</v>
      </c>
      <c r="Q132" s="762">
        <f t="shared" si="8"/>
        <v>1630902677.6436582</v>
      </c>
      <c r="R132" s="763"/>
      <c r="S132" s="279" t="s">
        <v>227</v>
      </c>
      <c r="T132" s="279"/>
      <c r="U132" s="279"/>
    </row>
    <row r="133" spans="1:21" ht="31.5" customHeight="1" x14ac:dyDescent="0.2">
      <c r="B133" s="236" t="s">
        <v>232</v>
      </c>
      <c r="C133" s="238"/>
      <c r="D133" s="473" t="s">
        <v>225</v>
      </c>
      <c r="E133" s="473"/>
      <c r="F133" s="79" t="s">
        <v>145</v>
      </c>
      <c r="G133" s="783">
        <v>1936605773</v>
      </c>
      <c r="H133" s="783"/>
      <c r="I133" s="783"/>
      <c r="J133" s="841" t="s">
        <v>1123</v>
      </c>
      <c r="K133" s="842"/>
      <c r="L133" s="836">
        <v>42650</v>
      </c>
      <c r="M133" s="837">
        <v>42650</v>
      </c>
      <c r="N133" s="218">
        <v>1630902678</v>
      </c>
      <c r="O133" s="109">
        <f>132.78/111.82</f>
        <v>1.1874441065998929</v>
      </c>
      <c r="P133" s="111" t="s">
        <v>195</v>
      </c>
      <c r="Q133" s="762">
        <f t="shared" si="8"/>
        <v>1630902677.6386502</v>
      </c>
      <c r="R133" s="763"/>
      <c r="S133" s="279" t="s">
        <v>227</v>
      </c>
      <c r="T133" s="279"/>
      <c r="U133" s="279"/>
    </row>
    <row r="134" spans="1:21" ht="34.5" customHeight="1" x14ac:dyDescent="0.25">
      <c r="B134" s="236" t="s">
        <v>233</v>
      </c>
      <c r="C134" s="238"/>
      <c r="D134" s="473" t="s">
        <v>225</v>
      </c>
      <c r="E134" s="473"/>
      <c r="F134" s="79" t="s">
        <v>145</v>
      </c>
      <c r="G134" s="818">
        <v>2008510175</v>
      </c>
      <c r="H134" s="819"/>
      <c r="I134" s="820"/>
      <c r="J134" s="840" t="s">
        <v>1124</v>
      </c>
      <c r="K134" s="840"/>
      <c r="L134" s="836">
        <v>42913</v>
      </c>
      <c r="M134" s="837"/>
      <c r="N134" s="218">
        <v>1630902678</v>
      </c>
      <c r="O134" s="109">
        <f>137.71/111.82</f>
        <v>1.2315328206045431</v>
      </c>
      <c r="P134" s="111" t="s">
        <v>234</v>
      </c>
      <c r="Q134" s="762">
        <f t="shared" si="8"/>
        <v>1630902677.8629003</v>
      </c>
      <c r="R134" s="763"/>
      <c r="S134" s="279" t="s">
        <v>227</v>
      </c>
      <c r="T134" s="279"/>
      <c r="U134" s="279"/>
    </row>
    <row r="135" spans="1:21" ht="30.75" customHeight="1" x14ac:dyDescent="0.25">
      <c r="B135" s="236" t="s">
        <v>235</v>
      </c>
      <c r="C135" s="238"/>
      <c r="D135" s="473" t="s">
        <v>225</v>
      </c>
      <c r="E135" s="473"/>
      <c r="F135" s="79" t="s">
        <v>145</v>
      </c>
      <c r="G135" s="818">
        <v>2010843787</v>
      </c>
      <c r="H135" s="819"/>
      <c r="I135" s="820"/>
      <c r="J135" s="841" t="s">
        <v>1125</v>
      </c>
      <c r="K135" s="842"/>
      <c r="L135" s="836">
        <v>42942</v>
      </c>
      <c r="M135" s="837"/>
      <c r="N135" s="218">
        <v>1630902678</v>
      </c>
      <c r="O135" s="109">
        <f>137.87/111.82</f>
        <v>1.2329636916472904</v>
      </c>
      <c r="P135" s="111" t="s">
        <v>236</v>
      </c>
      <c r="Q135" s="762">
        <f t="shared" si="8"/>
        <v>1630902678.3371291</v>
      </c>
      <c r="R135" s="763"/>
      <c r="S135" s="279" t="s">
        <v>227</v>
      </c>
      <c r="T135" s="279"/>
      <c r="U135" s="279"/>
    </row>
    <row r="136" spans="1:21" ht="32.25" customHeight="1" x14ac:dyDescent="0.25">
      <c r="B136" s="236" t="s">
        <v>237</v>
      </c>
      <c r="C136" s="238"/>
      <c r="D136" s="473" t="s">
        <v>225</v>
      </c>
      <c r="E136" s="473"/>
      <c r="F136" s="79" t="s">
        <v>145</v>
      </c>
      <c r="G136" s="818">
        <f>2010843787+1750209</f>
        <v>2012593996</v>
      </c>
      <c r="H136" s="819"/>
      <c r="I136" s="820"/>
      <c r="J136" s="841" t="s">
        <v>1126</v>
      </c>
      <c r="K136" s="842"/>
      <c r="L136" s="836" t="s">
        <v>238</v>
      </c>
      <c r="M136" s="837"/>
      <c r="N136" s="218">
        <v>1630902678</v>
      </c>
      <c r="O136" s="109">
        <f>137.99/111.82</f>
        <v>1.2340368449293508</v>
      </c>
      <c r="P136" s="111" t="s">
        <v>239</v>
      </c>
      <c r="Q136" s="762">
        <f t="shared" si="8"/>
        <v>1630902678.6920791</v>
      </c>
      <c r="R136" s="763"/>
      <c r="S136" s="279" t="s">
        <v>227</v>
      </c>
      <c r="T136" s="279"/>
      <c r="U136" s="279"/>
    </row>
    <row r="137" spans="1:21" ht="30.75" customHeight="1" x14ac:dyDescent="0.25">
      <c r="B137" s="236" t="s">
        <v>240</v>
      </c>
      <c r="C137" s="238"/>
      <c r="D137" s="473" t="s">
        <v>225</v>
      </c>
      <c r="E137" s="473"/>
      <c r="F137" s="79" t="s">
        <v>145</v>
      </c>
      <c r="G137" s="818">
        <v>2013469099</v>
      </c>
      <c r="H137" s="819"/>
      <c r="I137" s="820"/>
      <c r="J137" s="840" t="s">
        <v>1127</v>
      </c>
      <c r="K137" s="840"/>
      <c r="L137" s="836" t="s">
        <v>241</v>
      </c>
      <c r="M137" s="837"/>
      <c r="N137" s="218">
        <v>1630902678</v>
      </c>
      <c r="O137" s="109">
        <f>138.05/111.82</f>
        <v>1.2345734215703812</v>
      </c>
      <c r="P137" s="111" t="s">
        <v>242</v>
      </c>
      <c r="Q137" s="762">
        <f t="shared" si="8"/>
        <v>1630902677.6543279</v>
      </c>
      <c r="R137" s="763"/>
      <c r="S137" s="279" t="s">
        <v>227</v>
      </c>
      <c r="T137" s="279"/>
      <c r="U137" s="279"/>
    </row>
    <row r="138" spans="1:21" ht="27.75" customHeight="1" x14ac:dyDescent="0.25">
      <c r="B138" s="236" t="s">
        <v>243</v>
      </c>
      <c r="C138" s="238"/>
      <c r="D138" s="473" t="s">
        <v>225</v>
      </c>
      <c r="E138" s="473"/>
      <c r="F138" s="79" t="s">
        <v>145</v>
      </c>
      <c r="G138" s="818">
        <v>2013469099</v>
      </c>
      <c r="H138" s="819"/>
      <c r="I138" s="820"/>
      <c r="J138" s="838" t="s">
        <v>1128</v>
      </c>
      <c r="K138" s="839"/>
      <c r="L138" s="836" t="s">
        <v>244</v>
      </c>
      <c r="M138" s="837"/>
      <c r="N138" s="218">
        <v>1630902678</v>
      </c>
      <c r="O138" s="109">
        <f>138.05/111.82</f>
        <v>1.2345734215703812</v>
      </c>
      <c r="P138" s="111" t="s">
        <v>242</v>
      </c>
      <c r="Q138" s="762">
        <f t="shared" si="8"/>
        <v>1630902677.6543279</v>
      </c>
      <c r="R138" s="763"/>
      <c r="S138" s="279" t="s">
        <v>227</v>
      </c>
      <c r="T138" s="279"/>
      <c r="U138" s="279"/>
    </row>
    <row r="139" spans="1:21" ht="27.75" customHeight="1" x14ac:dyDescent="0.25">
      <c r="B139" s="236" t="s">
        <v>400</v>
      </c>
      <c r="C139" s="238"/>
      <c r="D139" s="473" t="s">
        <v>225</v>
      </c>
      <c r="E139" s="473"/>
      <c r="F139" s="79" t="s">
        <v>145</v>
      </c>
      <c r="G139" s="818">
        <v>7470065162</v>
      </c>
      <c r="H139" s="819"/>
      <c r="I139" s="820"/>
      <c r="J139" s="838" t="s">
        <v>401</v>
      </c>
      <c r="K139" s="839"/>
      <c r="L139" s="836">
        <v>43354</v>
      </c>
      <c r="M139" s="837"/>
      <c r="N139" s="218"/>
      <c r="O139" s="109">
        <f>142.27/111.82</f>
        <v>1.2723126453228404</v>
      </c>
      <c r="P139" s="111" t="s">
        <v>513</v>
      </c>
      <c r="Q139" s="762">
        <f t="shared" si="8"/>
        <v>5871249640.9280939</v>
      </c>
      <c r="R139" s="763"/>
      <c r="S139" s="279" t="s">
        <v>227</v>
      </c>
      <c r="T139" s="279"/>
      <c r="U139" s="279"/>
    </row>
    <row r="140" spans="1:21" ht="33.75" customHeight="1" x14ac:dyDescent="0.25">
      <c r="B140" s="236" t="s">
        <v>514</v>
      </c>
      <c r="C140" s="238"/>
      <c r="D140" s="473" t="s">
        <v>225</v>
      </c>
      <c r="E140" s="473"/>
      <c r="F140" s="79" t="s">
        <v>145</v>
      </c>
      <c r="G140" s="818">
        <v>9700000000</v>
      </c>
      <c r="H140" s="819"/>
      <c r="I140" s="820"/>
      <c r="J140" s="834" t="s">
        <v>497</v>
      </c>
      <c r="K140" s="835"/>
      <c r="L140" s="836">
        <v>43612</v>
      </c>
      <c r="M140" s="837"/>
      <c r="N140" s="218"/>
      <c r="O140" s="109">
        <f>102.12/78.05</f>
        <v>1.3083920563741192</v>
      </c>
      <c r="P140" s="111" t="s">
        <v>495</v>
      </c>
      <c r="Q140" s="762">
        <f t="shared" si="8"/>
        <v>7413679984.3321581</v>
      </c>
      <c r="R140" s="763"/>
      <c r="S140" s="236" t="s">
        <v>1129</v>
      </c>
      <c r="T140" s="237"/>
      <c r="U140" s="238"/>
    </row>
    <row r="141" spans="1:21" ht="23.25" customHeight="1" x14ac:dyDescent="0.25">
      <c r="B141" s="779" t="s">
        <v>497</v>
      </c>
      <c r="C141" s="779"/>
      <c r="D141" s="473" t="s">
        <v>225</v>
      </c>
      <c r="E141" s="473"/>
      <c r="F141" s="79" t="s">
        <v>145</v>
      </c>
      <c r="G141" s="818">
        <v>3700813045</v>
      </c>
      <c r="H141" s="819"/>
      <c r="I141" s="820"/>
      <c r="J141" s="834" t="s">
        <v>1130</v>
      </c>
      <c r="K141" s="835"/>
      <c r="L141" s="836">
        <v>43879</v>
      </c>
      <c r="M141" s="837"/>
      <c r="N141" s="218"/>
      <c r="O141" s="109">
        <f>104.24/78.05</f>
        <v>1.3355541319666879</v>
      </c>
      <c r="P141" s="111" t="s">
        <v>1131</v>
      </c>
      <c r="Q141" s="762">
        <f t="shared" si="8"/>
        <v>2770994418.2871261</v>
      </c>
      <c r="R141" s="763"/>
      <c r="S141" s="236" t="s">
        <v>1132</v>
      </c>
      <c r="T141" s="237"/>
      <c r="U141" s="238"/>
    </row>
    <row r="142" spans="1:21" ht="15" customHeight="1" x14ac:dyDescent="0.25">
      <c r="B142" s="779" t="s">
        <v>497</v>
      </c>
      <c r="C142" s="779"/>
      <c r="D142" s="473" t="s">
        <v>225</v>
      </c>
      <c r="E142" s="473"/>
      <c r="F142" s="79" t="s">
        <v>145</v>
      </c>
      <c r="G142" s="818">
        <v>872133354</v>
      </c>
      <c r="H142" s="819"/>
      <c r="I142" s="820"/>
      <c r="J142" s="834" t="s">
        <v>1130</v>
      </c>
      <c r="K142" s="835"/>
      <c r="L142" s="836">
        <v>43916</v>
      </c>
      <c r="M142" s="837"/>
      <c r="N142" s="218"/>
      <c r="O142" s="109">
        <f>104.94/78.05</f>
        <v>1.3445227418321588</v>
      </c>
      <c r="P142" s="111" t="s">
        <v>1133</v>
      </c>
      <c r="Q142" s="762">
        <f t="shared" si="8"/>
        <v>648656453.97084045</v>
      </c>
      <c r="R142" s="763"/>
      <c r="S142" s="236" t="s">
        <v>1132</v>
      </c>
      <c r="T142" s="237"/>
      <c r="U142" s="238"/>
    </row>
    <row r="143" spans="1:21" ht="15" customHeight="1" x14ac:dyDescent="0.25">
      <c r="B143" s="779" t="s">
        <v>497</v>
      </c>
      <c r="C143" s="779"/>
      <c r="D143" s="473" t="s">
        <v>225</v>
      </c>
      <c r="E143" s="473"/>
      <c r="F143" s="79" t="s">
        <v>145</v>
      </c>
      <c r="G143" s="818">
        <v>1934253887</v>
      </c>
      <c r="H143" s="819"/>
      <c r="I143" s="820"/>
      <c r="J143" s="834" t="s">
        <v>1130</v>
      </c>
      <c r="K143" s="835"/>
      <c r="L143" s="836">
        <v>43936</v>
      </c>
      <c r="M143" s="837"/>
      <c r="N143" s="218"/>
      <c r="O143" s="109">
        <f>105.53/78.05</f>
        <v>1.35208199871877</v>
      </c>
      <c r="P143" s="111" t="s">
        <v>1134</v>
      </c>
      <c r="Q143" s="762">
        <f t="shared" si="8"/>
        <v>1430574394.7725766</v>
      </c>
      <c r="R143" s="763"/>
      <c r="S143" s="236" t="s">
        <v>1132</v>
      </c>
      <c r="T143" s="237"/>
      <c r="U143" s="238"/>
    </row>
    <row r="144" spans="1:21" ht="30.75" customHeight="1" x14ac:dyDescent="0.2">
      <c r="A144" s="26"/>
      <c r="B144" s="279" t="s">
        <v>497</v>
      </c>
      <c r="C144" s="279"/>
      <c r="D144" s="473" t="s">
        <v>225</v>
      </c>
      <c r="E144" s="473"/>
      <c r="F144" s="79" t="s">
        <v>145</v>
      </c>
      <c r="G144" s="1094">
        <v>993588244.62</v>
      </c>
      <c r="H144" s="1095"/>
      <c r="I144" s="1096"/>
      <c r="J144" s="1097" t="s">
        <v>1130</v>
      </c>
      <c r="K144" s="1098"/>
      <c r="L144" s="1099">
        <v>43972</v>
      </c>
      <c r="M144" s="1100"/>
      <c r="N144" s="217"/>
      <c r="O144" s="1101">
        <f>[25]IPC!$S$13/78.05</f>
        <v>1.3542600896860988</v>
      </c>
      <c r="P144" s="1102" t="s">
        <v>1135</v>
      </c>
      <c r="Q144" s="854">
        <f t="shared" si="8"/>
        <v>733676087.9147681</v>
      </c>
      <c r="R144" s="855"/>
      <c r="S144" s="236" t="s">
        <v>1132</v>
      </c>
      <c r="T144" s="237"/>
      <c r="U144" s="238"/>
    </row>
    <row r="145" spans="1:21" ht="30.75" customHeight="1" x14ac:dyDescent="0.2">
      <c r="A145" s="26"/>
      <c r="B145" s="279" t="s">
        <v>497</v>
      </c>
      <c r="C145" s="279"/>
      <c r="D145" s="473" t="s">
        <v>225</v>
      </c>
      <c r="E145" s="473"/>
      <c r="F145" s="79" t="s">
        <v>145</v>
      </c>
      <c r="G145" s="1094">
        <v>738635363.88</v>
      </c>
      <c r="H145" s="1095"/>
      <c r="I145" s="1096"/>
      <c r="J145" s="1097" t="s">
        <v>1130</v>
      </c>
      <c r="K145" s="1098"/>
      <c r="L145" s="1099">
        <v>43978</v>
      </c>
      <c r="M145" s="1100"/>
      <c r="N145" s="217"/>
      <c r="O145" s="1101">
        <f>[25]IPC!$S$13/78.05</f>
        <v>1.3542600896860988</v>
      </c>
      <c r="P145" s="1102" t="s">
        <v>1135</v>
      </c>
      <c r="Q145" s="854">
        <f t="shared" si="8"/>
        <v>545416179.28887415</v>
      </c>
      <c r="R145" s="855"/>
      <c r="S145" s="236" t="s">
        <v>1132</v>
      </c>
      <c r="T145" s="237"/>
      <c r="U145" s="238"/>
    </row>
    <row r="146" spans="1:21" ht="31.5" customHeight="1" x14ac:dyDescent="0.2">
      <c r="A146" s="26"/>
      <c r="B146" s="279" t="s">
        <v>497</v>
      </c>
      <c r="C146" s="279"/>
      <c r="D146" s="473" t="s">
        <v>225</v>
      </c>
      <c r="E146" s="473"/>
      <c r="F146" s="79" t="s">
        <v>145</v>
      </c>
      <c r="G146" s="1103">
        <v>17584629</v>
      </c>
      <c r="H146" s="1104"/>
      <c r="I146" s="1104"/>
      <c r="J146" s="1097" t="s">
        <v>1130</v>
      </c>
      <c r="K146" s="1098"/>
      <c r="L146" s="1099">
        <v>43993</v>
      </c>
      <c r="M146" s="1100"/>
      <c r="N146" s="1105"/>
      <c r="O146" s="1101">
        <f>[25]IPC!$S$14/78.05</f>
        <v>1.3499039077514414</v>
      </c>
      <c r="P146" s="1102" t="s">
        <v>1136</v>
      </c>
      <c r="Q146" s="854">
        <f t="shared" si="8"/>
        <v>13026578.33570615</v>
      </c>
      <c r="R146" s="855"/>
      <c r="S146" s="236" t="s">
        <v>1132</v>
      </c>
      <c r="T146" s="237"/>
      <c r="U146" s="238"/>
    </row>
    <row r="147" spans="1:21" ht="31.5" customHeight="1" x14ac:dyDescent="0.2">
      <c r="A147" s="26"/>
      <c r="B147" s="279" t="s">
        <v>497</v>
      </c>
      <c r="C147" s="279"/>
      <c r="D147" s="473" t="s">
        <v>225</v>
      </c>
      <c r="E147" s="473"/>
      <c r="F147" s="79" t="s">
        <v>145</v>
      </c>
      <c r="G147" s="1103">
        <v>750489233.00999999</v>
      </c>
      <c r="H147" s="1104"/>
      <c r="I147" s="1104"/>
      <c r="J147" s="1097" t="s">
        <v>1130</v>
      </c>
      <c r="K147" s="1098"/>
      <c r="L147" s="1099">
        <v>44018</v>
      </c>
      <c r="M147" s="1100"/>
      <c r="N147" s="1105"/>
      <c r="O147" s="1101">
        <f>[25]IPC!$S$15/78.05</f>
        <v>1.3449071108263935</v>
      </c>
      <c r="P147" s="1102" t="s">
        <v>1137</v>
      </c>
      <c r="Q147" s="854">
        <f t="shared" si="8"/>
        <v>558023098.37506425</v>
      </c>
      <c r="R147" s="855"/>
      <c r="S147" s="236" t="s">
        <v>1132</v>
      </c>
      <c r="T147" s="237"/>
      <c r="U147" s="238"/>
    </row>
    <row r="148" spans="1:21" ht="33" customHeight="1" x14ac:dyDescent="0.2">
      <c r="A148" s="1" t="s">
        <v>576</v>
      </c>
      <c r="B148" s="395" t="s">
        <v>245</v>
      </c>
      <c r="C148" s="396"/>
      <c r="D148" s="396"/>
      <c r="E148" s="396"/>
      <c r="F148" s="396"/>
      <c r="G148" s="396"/>
      <c r="H148" s="396"/>
      <c r="I148" s="396"/>
      <c r="J148" s="396"/>
      <c r="K148" s="396"/>
      <c r="L148" s="396"/>
      <c r="M148" s="396"/>
      <c r="N148" s="396"/>
      <c r="O148" s="396"/>
      <c r="P148" s="396"/>
      <c r="Q148" s="396"/>
      <c r="R148" s="396"/>
      <c r="S148" s="396"/>
      <c r="T148" s="396"/>
      <c r="U148" s="397"/>
    </row>
    <row r="149" spans="1:21" ht="25.5" customHeight="1" x14ac:dyDescent="0.2">
      <c r="B149" s="776" t="s">
        <v>132</v>
      </c>
      <c r="C149" s="776"/>
      <c r="D149" s="777" t="s">
        <v>133</v>
      </c>
      <c r="E149" s="777"/>
      <c r="F149" s="777" t="s">
        <v>134</v>
      </c>
      <c r="G149" s="778" t="s">
        <v>135</v>
      </c>
      <c r="H149" s="778"/>
      <c r="I149" s="778"/>
      <c r="J149" s="778"/>
      <c r="K149" s="778"/>
      <c r="L149" s="778"/>
      <c r="M149" s="778"/>
      <c r="N149" s="778" t="s">
        <v>136</v>
      </c>
      <c r="O149" s="778"/>
      <c r="P149" s="778"/>
      <c r="Q149" s="778"/>
      <c r="R149" s="778"/>
      <c r="S149" s="778" t="s">
        <v>98</v>
      </c>
      <c r="T149" s="778"/>
      <c r="U149" s="778"/>
    </row>
    <row r="150" spans="1:21" ht="26.25" customHeight="1" x14ac:dyDescent="0.2">
      <c r="B150" s="776"/>
      <c r="C150" s="776"/>
      <c r="D150" s="777"/>
      <c r="E150" s="777"/>
      <c r="F150" s="777"/>
      <c r="G150" s="758" t="s">
        <v>137</v>
      </c>
      <c r="H150" s="777"/>
      <c r="I150" s="777"/>
      <c r="J150" s="758" t="s">
        <v>138</v>
      </c>
      <c r="K150" s="758"/>
      <c r="L150" s="758" t="s">
        <v>1105</v>
      </c>
      <c r="M150" s="758"/>
      <c r="N150" s="215" t="s">
        <v>139</v>
      </c>
      <c r="O150" s="215" t="s">
        <v>140</v>
      </c>
      <c r="P150" s="215" t="s">
        <v>141</v>
      </c>
      <c r="Q150" s="758" t="s">
        <v>142</v>
      </c>
      <c r="R150" s="758"/>
      <c r="S150" s="778"/>
      <c r="T150" s="778"/>
      <c r="U150" s="778"/>
    </row>
    <row r="151" spans="1:21" ht="20.25" customHeight="1" x14ac:dyDescent="0.25">
      <c r="B151" s="236" t="s">
        <v>143</v>
      </c>
      <c r="C151" s="238"/>
      <c r="D151" s="780" t="s">
        <v>1138</v>
      </c>
      <c r="E151" s="752"/>
      <c r="F151" s="79" t="s">
        <v>145</v>
      </c>
      <c r="G151" s="762">
        <v>4270238021</v>
      </c>
      <c r="H151" s="830"/>
      <c r="I151" s="763"/>
      <c r="J151" s="825" t="s">
        <v>146</v>
      </c>
      <c r="K151" s="825"/>
      <c r="L151" s="807" t="s">
        <v>246</v>
      </c>
      <c r="M151" s="761"/>
      <c r="N151" s="112">
        <v>3885265434</v>
      </c>
      <c r="O151" s="59">
        <f>123.78/111.82</f>
        <v>1.1069576104453587</v>
      </c>
      <c r="P151" s="110" t="s">
        <v>155</v>
      </c>
      <c r="Q151" s="783">
        <f>+G151/O151</f>
        <v>3857634638.1339469</v>
      </c>
      <c r="R151" s="783"/>
      <c r="S151" s="279" t="s">
        <v>227</v>
      </c>
      <c r="T151" s="279"/>
      <c r="U151" s="279"/>
    </row>
    <row r="152" spans="1:21" ht="15.75" customHeight="1" x14ac:dyDescent="0.25">
      <c r="B152" s="236" t="s">
        <v>143</v>
      </c>
      <c r="C152" s="238"/>
      <c r="D152" s="780" t="s">
        <v>1138</v>
      </c>
      <c r="E152" s="752"/>
      <c r="F152" s="79" t="s">
        <v>145</v>
      </c>
      <c r="G152" s="762">
        <v>31161593</v>
      </c>
      <c r="H152" s="830"/>
      <c r="I152" s="763"/>
      <c r="J152" s="825" t="s">
        <v>146</v>
      </c>
      <c r="K152" s="825"/>
      <c r="L152" s="807" t="s">
        <v>247</v>
      </c>
      <c r="M152" s="761"/>
      <c r="N152" s="112"/>
      <c r="O152" s="109">
        <f>126.15/111.82</f>
        <v>1.1281523877660526</v>
      </c>
      <c r="P152" s="111" t="s">
        <v>167</v>
      </c>
      <c r="Q152" s="783">
        <f>+G152/O152</f>
        <v>27621794.128101464</v>
      </c>
      <c r="R152" s="783"/>
      <c r="S152" s="279" t="s">
        <v>227</v>
      </c>
      <c r="T152" s="279"/>
      <c r="U152" s="279"/>
    </row>
    <row r="153" spans="1:21" ht="30.75" customHeight="1" x14ac:dyDescent="0.25">
      <c r="B153" s="236" t="s">
        <v>147</v>
      </c>
      <c r="C153" s="238"/>
      <c r="D153" s="780" t="s">
        <v>1138</v>
      </c>
      <c r="E153" s="752"/>
      <c r="F153" s="79" t="s">
        <v>145</v>
      </c>
      <c r="G153" s="762">
        <v>3890427652</v>
      </c>
      <c r="H153" s="830"/>
      <c r="I153" s="763"/>
      <c r="J153" s="825" t="s">
        <v>248</v>
      </c>
      <c r="K153" s="825"/>
      <c r="L153" s="807" t="s">
        <v>249</v>
      </c>
      <c r="M153" s="761"/>
      <c r="N153" s="112">
        <v>3330227513</v>
      </c>
      <c r="O153" s="109">
        <f>130.63/111.82</f>
        <v>1.1682167769629763</v>
      </c>
      <c r="P153" s="111" t="s">
        <v>179</v>
      </c>
      <c r="Q153" s="783">
        <f>+G153/O153</f>
        <v>3330227513.1795144</v>
      </c>
      <c r="R153" s="783"/>
      <c r="S153" s="279" t="s">
        <v>227</v>
      </c>
      <c r="T153" s="279"/>
      <c r="U153" s="279"/>
    </row>
    <row r="154" spans="1:21" ht="45" customHeight="1" x14ac:dyDescent="0.25">
      <c r="B154" s="236" t="s">
        <v>148</v>
      </c>
      <c r="C154" s="238"/>
      <c r="D154" s="780" t="s">
        <v>1138</v>
      </c>
      <c r="E154" s="752"/>
      <c r="F154" s="79" t="s">
        <v>145</v>
      </c>
      <c r="G154" s="762">
        <v>3954459034</v>
      </c>
      <c r="H154" s="830"/>
      <c r="I154" s="763"/>
      <c r="J154" s="825" t="s">
        <v>250</v>
      </c>
      <c r="K154" s="825"/>
      <c r="L154" s="761" t="s">
        <v>251</v>
      </c>
      <c r="M154" s="761"/>
      <c r="N154" s="112">
        <v>3330227513</v>
      </c>
      <c r="O154" s="109">
        <f>132.78/111.82</f>
        <v>1.1874441065998929</v>
      </c>
      <c r="P154" s="111" t="s">
        <v>195</v>
      </c>
      <c r="Q154" s="783">
        <f>+G154/O154</f>
        <v>3330227513.0432291</v>
      </c>
      <c r="R154" s="783"/>
      <c r="S154" s="279" t="s">
        <v>227</v>
      </c>
      <c r="T154" s="279"/>
      <c r="U154" s="279"/>
    </row>
    <row r="155" spans="1:21" ht="40.5" hidden="1" customHeight="1" x14ac:dyDescent="0.25">
      <c r="B155" s="236" t="s">
        <v>149</v>
      </c>
      <c r="C155" s="238"/>
      <c r="D155" s="780" t="s">
        <v>1138</v>
      </c>
      <c r="E155" s="752"/>
      <c r="F155" s="79" t="s">
        <v>145</v>
      </c>
      <c r="G155" s="831">
        <v>4092052050</v>
      </c>
      <c r="H155" s="832"/>
      <c r="I155" s="833"/>
      <c r="J155" s="825" t="s">
        <v>252</v>
      </c>
      <c r="K155" s="825"/>
      <c r="L155" s="807" t="s">
        <v>253</v>
      </c>
      <c r="M155" s="761"/>
      <c r="N155" s="112">
        <v>3330227513</v>
      </c>
      <c r="O155" s="109">
        <f t="shared" ref="O155" si="10">137.4/111.82</f>
        <v>1.2287605079592203</v>
      </c>
      <c r="P155" s="111" t="s">
        <v>254</v>
      </c>
      <c r="Q155" s="783">
        <f>+G155/O155</f>
        <v>3330227512.5982528</v>
      </c>
      <c r="R155" s="783"/>
      <c r="S155" s="279" t="s">
        <v>227</v>
      </c>
      <c r="T155" s="279"/>
      <c r="U155" s="279"/>
    </row>
    <row r="156" spans="1:21" ht="30" hidden="1" customHeight="1" x14ac:dyDescent="0.25">
      <c r="B156" s="236" t="s">
        <v>255</v>
      </c>
      <c r="C156" s="238"/>
      <c r="D156" s="577" t="s">
        <v>1138</v>
      </c>
      <c r="E156" s="579"/>
      <c r="F156" s="79" t="s">
        <v>145</v>
      </c>
      <c r="G156" s="831">
        <v>32581947</v>
      </c>
      <c r="H156" s="832"/>
      <c r="I156" s="224"/>
      <c r="J156" s="826"/>
      <c r="K156" s="827"/>
      <c r="L156" s="828" t="s">
        <v>256</v>
      </c>
      <c r="M156" s="829"/>
      <c r="N156" s="112"/>
      <c r="O156" s="109">
        <f>137.87/111.82</f>
        <v>1.2329636916472904</v>
      </c>
      <c r="P156" s="111" t="s">
        <v>236</v>
      </c>
      <c r="Q156" s="762"/>
      <c r="R156" s="763"/>
      <c r="S156" s="279"/>
      <c r="T156" s="279"/>
      <c r="U156" s="279"/>
    </row>
    <row r="157" spans="1:21" ht="36" hidden="1" customHeight="1" x14ac:dyDescent="0.25">
      <c r="B157" s="236" t="s">
        <v>150</v>
      </c>
      <c r="C157" s="238"/>
      <c r="D157" s="780" t="s">
        <v>1138</v>
      </c>
      <c r="E157" s="752"/>
      <c r="F157" s="79" t="s">
        <v>145</v>
      </c>
      <c r="G157" s="818">
        <v>4111410375</v>
      </c>
      <c r="H157" s="819"/>
      <c r="I157" s="820"/>
      <c r="J157" s="825" t="s">
        <v>257</v>
      </c>
      <c r="K157" s="825"/>
      <c r="L157" s="807" t="s">
        <v>258</v>
      </c>
      <c r="M157" s="761"/>
      <c r="N157" s="112">
        <v>3330227513</v>
      </c>
      <c r="O157" s="109">
        <f>138.05/111.82</f>
        <v>1.2345734215703812</v>
      </c>
      <c r="P157" s="111" t="s">
        <v>242</v>
      </c>
      <c r="Q157" s="783">
        <f>+G157/O157</f>
        <v>3330227512.7308941</v>
      </c>
      <c r="R157" s="783"/>
      <c r="S157" s="279" t="s">
        <v>227</v>
      </c>
      <c r="T157" s="279"/>
      <c r="U157" s="279"/>
    </row>
    <row r="158" spans="1:21" s="26" customFormat="1" ht="15" hidden="1" customHeight="1" x14ac:dyDescent="0.25">
      <c r="A158" s="1"/>
      <c r="B158" s="236" t="s">
        <v>151</v>
      </c>
      <c r="C158" s="238"/>
      <c r="D158" s="780" t="s">
        <v>1138</v>
      </c>
      <c r="E158" s="752"/>
      <c r="F158" s="79" t="s">
        <v>145</v>
      </c>
      <c r="G158" s="818">
        <v>4200756490</v>
      </c>
      <c r="H158" s="819"/>
      <c r="I158" s="820"/>
      <c r="J158" s="825" t="s">
        <v>259</v>
      </c>
      <c r="K158" s="825"/>
      <c r="L158" s="807" t="s">
        <v>260</v>
      </c>
      <c r="M158" s="761"/>
      <c r="N158" s="112">
        <v>3330227513</v>
      </c>
      <c r="O158" s="109">
        <f>141.05/111.82</f>
        <v>1.2614022536218925</v>
      </c>
      <c r="P158" s="111" t="s">
        <v>261</v>
      </c>
      <c r="Q158" s="823">
        <f>G158/O158</f>
        <v>3330227513.0223322</v>
      </c>
      <c r="R158" s="823"/>
      <c r="S158" s="279" t="s">
        <v>227</v>
      </c>
      <c r="T158" s="279"/>
      <c r="U158" s="279"/>
    </row>
    <row r="159" spans="1:21" s="26" customFormat="1" ht="28.5" customHeight="1" x14ac:dyDescent="0.25">
      <c r="A159" s="1"/>
      <c r="B159" s="236" t="s">
        <v>152</v>
      </c>
      <c r="C159" s="238"/>
      <c r="D159" s="780" t="s">
        <v>1138</v>
      </c>
      <c r="E159" s="752"/>
      <c r="F159" s="79" t="s">
        <v>145</v>
      </c>
      <c r="G159" s="818">
        <v>4243940445</v>
      </c>
      <c r="H159" s="819"/>
      <c r="I159" s="820"/>
      <c r="J159" s="825" t="s">
        <v>262</v>
      </c>
      <c r="K159" s="825"/>
      <c r="L159" s="791">
        <v>43384</v>
      </c>
      <c r="M159" s="824"/>
      <c r="N159" s="112">
        <v>3330227513</v>
      </c>
      <c r="O159" s="109">
        <f>142.5/111.82</f>
        <v>1.2743695224467895</v>
      </c>
      <c r="P159" s="111" t="s">
        <v>405</v>
      </c>
      <c r="Q159" s="823">
        <f>G159/O159</f>
        <v>3330227512.7010527</v>
      </c>
      <c r="R159" s="823"/>
      <c r="S159" s="279" t="s">
        <v>227</v>
      </c>
      <c r="T159" s="279"/>
      <c r="U159" s="279"/>
    </row>
    <row r="160" spans="1:21" ht="15" customHeight="1" x14ac:dyDescent="0.25">
      <c r="B160" s="236" t="s">
        <v>153</v>
      </c>
      <c r="C160" s="238"/>
      <c r="D160" s="780" t="s">
        <v>1138</v>
      </c>
      <c r="E160" s="752"/>
      <c r="F160" s="79" t="s">
        <v>145</v>
      </c>
      <c r="G160" s="818">
        <v>4335995951</v>
      </c>
      <c r="H160" s="819"/>
      <c r="I160" s="820"/>
      <c r="J160" s="815" t="s">
        <v>263</v>
      </c>
      <c r="K160" s="815"/>
      <c r="L160" s="791">
        <v>43580</v>
      </c>
      <c r="M160" s="824"/>
      <c r="N160" s="112">
        <v>3330227513</v>
      </c>
      <c r="O160" s="109">
        <f>101.62/78.05</f>
        <v>1.3019859064702115</v>
      </c>
      <c r="P160" s="111" t="s">
        <v>440</v>
      </c>
      <c r="Q160" s="823">
        <f>G160/O160</f>
        <v>3330294075.7286949</v>
      </c>
      <c r="R160" s="823"/>
      <c r="S160" s="279" t="s">
        <v>1139</v>
      </c>
      <c r="T160" s="279"/>
      <c r="U160" s="279"/>
    </row>
    <row r="161" spans="1:21" ht="15" customHeight="1" x14ac:dyDescent="0.25">
      <c r="B161" s="236" t="s">
        <v>228</v>
      </c>
      <c r="C161" s="238"/>
      <c r="D161" s="780" t="s">
        <v>1138</v>
      </c>
      <c r="E161" s="752"/>
      <c r="F161" s="79" t="s">
        <v>145</v>
      </c>
      <c r="G161" s="818">
        <v>3687610549</v>
      </c>
      <c r="H161" s="819"/>
      <c r="I161" s="820"/>
      <c r="J161" s="815" t="s">
        <v>264</v>
      </c>
      <c r="K161" s="815"/>
      <c r="L161" s="821">
        <v>43748</v>
      </c>
      <c r="M161" s="822"/>
      <c r="N161" s="128">
        <v>2787313610</v>
      </c>
      <c r="O161" s="109">
        <f>103.26/78.05</f>
        <v>1.322998078155029</v>
      </c>
      <c r="P161" s="111" t="s">
        <v>569</v>
      </c>
      <c r="Q161" s="823">
        <f>G161/O161</f>
        <v>2787313609.8145456</v>
      </c>
      <c r="R161" s="823"/>
      <c r="S161" s="279" t="s">
        <v>227</v>
      </c>
      <c r="T161" s="279"/>
      <c r="U161" s="279"/>
    </row>
    <row r="162" spans="1:21" ht="36.75" customHeight="1" x14ac:dyDescent="0.25">
      <c r="B162" s="236" t="s">
        <v>229</v>
      </c>
      <c r="C162" s="238"/>
      <c r="D162" s="780" t="s">
        <v>1138</v>
      </c>
      <c r="E162" s="752"/>
      <c r="F162" s="79" t="s">
        <v>145</v>
      </c>
      <c r="G162" s="818">
        <v>3768676557</v>
      </c>
      <c r="H162" s="819"/>
      <c r="I162" s="820"/>
      <c r="J162" s="815" t="s">
        <v>265</v>
      </c>
      <c r="K162" s="815"/>
      <c r="L162" s="821">
        <v>43935</v>
      </c>
      <c r="M162" s="822"/>
      <c r="N162" s="48">
        <v>2787313610</v>
      </c>
      <c r="O162" s="109">
        <f>105.53/78.05</f>
        <v>1.35208199871877</v>
      </c>
      <c r="P162" s="111" t="s">
        <v>1140</v>
      </c>
      <c r="Q162" s="823">
        <f>G162/O162</f>
        <v>2787313610.0999718</v>
      </c>
      <c r="R162" s="823"/>
      <c r="S162" s="279" t="s">
        <v>227</v>
      </c>
      <c r="T162" s="279"/>
      <c r="U162" s="279"/>
    </row>
    <row r="163" spans="1:21" ht="36.75" customHeight="1" x14ac:dyDescent="0.2">
      <c r="B163" s="236" t="s">
        <v>230</v>
      </c>
      <c r="C163" s="238"/>
      <c r="D163" s="752"/>
      <c r="E163" s="752"/>
      <c r="F163" s="79" t="s">
        <v>145</v>
      </c>
      <c r="G163" s="279"/>
      <c r="H163" s="279"/>
      <c r="I163" s="279"/>
      <c r="J163" s="815" t="s">
        <v>266</v>
      </c>
      <c r="K163" s="815"/>
      <c r="L163" s="752"/>
      <c r="M163" s="752"/>
      <c r="N163" s="48">
        <v>1848766139</v>
      </c>
      <c r="O163" s="228"/>
      <c r="P163" s="49"/>
      <c r="Q163" s="816">
        <v>0</v>
      </c>
      <c r="R163" s="816"/>
      <c r="S163" s="279"/>
      <c r="T163" s="279"/>
      <c r="U163" s="279"/>
    </row>
    <row r="164" spans="1:21" ht="54.75" customHeight="1" x14ac:dyDescent="0.2">
      <c r="B164" s="236" t="s">
        <v>231</v>
      </c>
      <c r="C164" s="238"/>
      <c r="D164" s="752"/>
      <c r="E164" s="752"/>
      <c r="F164" s="79" t="s">
        <v>145</v>
      </c>
      <c r="G164" s="279"/>
      <c r="H164" s="279"/>
      <c r="I164" s="279"/>
      <c r="J164" s="815" t="s">
        <v>267</v>
      </c>
      <c r="K164" s="815"/>
      <c r="L164" s="752"/>
      <c r="M164" s="752"/>
      <c r="N164" s="48">
        <v>1848766139</v>
      </c>
      <c r="O164" s="228"/>
      <c r="P164" s="49"/>
      <c r="Q164" s="816">
        <v>0</v>
      </c>
      <c r="R164" s="816"/>
      <c r="S164" s="279"/>
      <c r="T164" s="279"/>
      <c r="U164" s="279"/>
    </row>
    <row r="165" spans="1:21" ht="81" customHeight="1" x14ac:dyDescent="0.2">
      <c r="A165" s="26"/>
      <c r="B165" s="236" t="s">
        <v>232</v>
      </c>
      <c r="C165" s="238"/>
      <c r="D165" s="752"/>
      <c r="E165" s="752"/>
      <c r="F165" s="79" t="s">
        <v>145</v>
      </c>
      <c r="G165" s="279"/>
      <c r="H165" s="279"/>
      <c r="I165" s="279"/>
      <c r="J165" s="815" t="s">
        <v>1141</v>
      </c>
      <c r="K165" s="815"/>
      <c r="L165" s="752"/>
      <c r="M165" s="752"/>
      <c r="N165" s="48">
        <v>2542964000</v>
      </c>
      <c r="O165" s="228"/>
      <c r="P165" s="49"/>
      <c r="Q165" s="817">
        <v>0</v>
      </c>
      <c r="R165" s="817"/>
      <c r="S165" s="279"/>
      <c r="T165" s="279"/>
      <c r="U165" s="279"/>
    </row>
    <row r="166" spans="1:21" ht="39.75" customHeight="1" x14ac:dyDescent="0.2">
      <c r="A166" s="26" t="s">
        <v>577</v>
      </c>
      <c r="B166" s="812" t="s">
        <v>268</v>
      </c>
      <c r="C166" s="813"/>
      <c r="D166" s="813"/>
      <c r="E166" s="813"/>
      <c r="F166" s="813"/>
      <c r="G166" s="813"/>
      <c r="H166" s="813"/>
      <c r="I166" s="813"/>
      <c r="J166" s="813"/>
      <c r="K166" s="813"/>
      <c r="L166" s="813"/>
      <c r="M166" s="813"/>
      <c r="N166" s="813"/>
      <c r="O166" s="813"/>
      <c r="P166" s="813"/>
      <c r="Q166" s="813"/>
      <c r="R166" s="813"/>
      <c r="S166" s="813"/>
      <c r="T166" s="813"/>
      <c r="U166" s="814"/>
    </row>
    <row r="167" spans="1:21" ht="53.25" customHeight="1" x14ac:dyDescent="0.2">
      <c r="B167" s="776" t="s">
        <v>132</v>
      </c>
      <c r="C167" s="776"/>
      <c r="D167" s="777" t="s">
        <v>133</v>
      </c>
      <c r="E167" s="777"/>
      <c r="F167" s="777" t="s">
        <v>134</v>
      </c>
      <c r="G167" s="778" t="s">
        <v>135</v>
      </c>
      <c r="H167" s="778"/>
      <c r="I167" s="778"/>
      <c r="J167" s="778"/>
      <c r="K167" s="778"/>
      <c r="L167" s="778"/>
      <c r="M167" s="778"/>
      <c r="N167" s="778" t="s">
        <v>136</v>
      </c>
      <c r="O167" s="778"/>
      <c r="P167" s="778"/>
      <c r="Q167" s="778"/>
      <c r="R167" s="778"/>
      <c r="S167" s="778" t="s">
        <v>98</v>
      </c>
      <c r="T167" s="778"/>
      <c r="U167" s="778"/>
    </row>
    <row r="168" spans="1:21" ht="58.5" customHeight="1" x14ac:dyDescent="0.2">
      <c r="B168" s="776"/>
      <c r="C168" s="776"/>
      <c r="D168" s="777"/>
      <c r="E168" s="777"/>
      <c r="F168" s="777"/>
      <c r="G168" s="758" t="s">
        <v>137</v>
      </c>
      <c r="H168" s="777"/>
      <c r="I168" s="777"/>
      <c r="J168" s="758" t="s">
        <v>138</v>
      </c>
      <c r="K168" s="758"/>
      <c r="L168" s="758" t="s">
        <v>1105</v>
      </c>
      <c r="M168" s="758"/>
      <c r="N168" s="215" t="s">
        <v>139</v>
      </c>
      <c r="O168" s="215" t="s">
        <v>140</v>
      </c>
      <c r="P168" s="215" t="s">
        <v>141</v>
      </c>
      <c r="Q168" s="758" t="s">
        <v>142</v>
      </c>
      <c r="R168" s="758"/>
      <c r="S168" s="778"/>
      <c r="T168" s="778"/>
      <c r="U168" s="778"/>
    </row>
    <row r="169" spans="1:21" ht="58.5" customHeight="1" x14ac:dyDescent="0.2">
      <c r="B169" s="279" t="s">
        <v>143</v>
      </c>
      <c r="C169" s="279"/>
      <c r="D169" s="780" t="s">
        <v>419</v>
      </c>
      <c r="E169" s="752"/>
      <c r="F169" s="79" t="s">
        <v>145</v>
      </c>
      <c r="G169" s="781">
        <v>384680737</v>
      </c>
      <c r="H169" s="781"/>
      <c r="I169" s="781"/>
      <c r="J169" s="759" t="s">
        <v>146</v>
      </c>
      <c r="K169" s="759"/>
      <c r="L169" s="759" t="s">
        <v>154</v>
      </c>
      <c r="M169" s="759"/>
      <c r="N169" s="226">
        <v>350000000</v>
      </c>
      <c r="O169" s="59">
        <f>123.78/111.82</f>
        <v>1.1069576104453587</v>
      </c>
      <c r="P169" s="113" t="s">
        <v>155</v>
      </c>
      <c r="Q169" s="783">
        <f t="shared" ref="Q169:Q177" si="11">+G169/O169</f>
        <v>347511714.42349327</v>
      </c>
      <c r="R169" s="783"/>
      <c r="S169" s="279" t="s">
        <v>227</v>
      </c>
      <c r="T169" s="279"/>
      <c r="U169" s="279"/>
    </row>
    <row r="170" spans="1:21" ht="63" customHeight="1" x14ac:dyDescent="0.2">
      <c r="B170" s="279" t="s">
        <v>143</v>
      </c>
      <c r="C170" s="279"/>
      <c r="D170" s="780" t="s">
        <v>419</v>
      </c>
      <c r="E170" s="752"/>
      <c r="F170" s="79" t="s">
        <v>145</v>
      </c>
      <c r="G170" s="781">
        <v>2807165</v>
      </c>
      <c r="H170" s="781"/>
      <c r="I170" s="781"/>
      <c r="J170" s="759" t="s">
        <v>146</v>
      </c>
      <c r="K170" s="759"/>
      <c r="L170" s="759" t="s">
        <v>247</v>
      </c>
      <c r="M170" s="759"/>
      <c r="N170" s="226">
        <v>350000000</v>
      </c>
      <c r="O170" s="109">
        <f>126.15/111.82</f>
        <v>1.1281523877660526</v>
      </c>
      <c r="P170" s="114" t="s">
        <v>167</v>
      </c>
      <c r="Q170" s="783">
        <f t="shared" si="11"/>
        <v>2488285.297661514</v>
      </c>
      <c r="R170" s="783"/>
      <c r="S170" s="279" t="s">
        <v>227</v>
      </c>
      <c r="T170" s="279"/>
      <c r="U170" s="279"/>
    </row>
    <row r="171" spans="1:21" ht="27" customHeight="1" x14ac:dyDescent="0.2">
      <c r="B171" s="279" t="s">
        <v>147</v>
      </c>
      <c r="C171" s="279"/>
      <c r="D171" s="780" t="s">
        <v>419</v>
      </c>
      <c r="E171" s="752"/>
      <c r="F171" s="79" t="s">
        <v>145</v>
      </c>
      <c r="G171" s="781">
        <v>394853336</v>
      </c>
      <c r="H171" s="781"/>
      <c r="I171" s="781"/>
      <c r="J171" s="759" t="s">
        <v>1142</v>
      </c>
      <c r="K171" s="759"/>
      <c r="L171" s="759" t="s">
        <v>269</v>
      </c>
      <c r="M171" s="759"/>
      <c r="N171" s="226">
        <v>350000000</v>
      </c>
      <c r="O171" s="109">
        <f>126.15/111.82</f>
        <v>1.1281523877660526</v>
      </c>
      <c r="P171" s="114" t="s">
        <v>170</v>
      </c>
      <c r="Q171" s="783">
        <f t="shared" si="11"/>
        <v>350000000.24986124</v>
      </c>
      <c r="R171" s="783"/>
      <c r="S171" s="279" t="s">
        <v>227</v>
      </c>
      <c r="T171" s="279"/>
      <c r="U171" s="279"/>
    </row>
    <row r="172" spans="1:21" ht="26.25" customHeight="1" x14ac:dyDescent="0.2">
      <c r="B172" s="279" t="s">
        <v>148</v>
      </c>
      <c r="C172" s="279"/>
      <c r="D172" s="780" t="s">
        <v>419</v>
      </c>
      <c r="E172" s="752"/>
      <c r="F172" s="79" t="s">
        <v>145</v>
      </c>
      <c r="G172" s="781">
        <v>417546056</v>
      </c>
      <c r="H172" s="781"/>
      <c r="I172" s="781"/>
      <c r="J172" s="759" t="s">
        <v>1142</v>
      </c>
      <c r="K172" s="759"/>
      <c r="L172" s="759" t="s">
        <v>270</v>
      </c>
      <c r="M172" s="759"/>
      <c r="N172" s="226">
        <v>350000000</v>
      </c>
      <c r="O172" s="109">
        <f>133.4/111.82</f>
        <v>1.1929887318905386</v>
      </c>
      <c r="P172" s="114" t="s">
        <v>270</v>
      </c>
      <c r="Q172" s="783">
        <f t="shared" si="11"/>
        <v>349999999.86446768</v>
      </c>
      <c r="R172" s="783"/>
      <c r="S172" s="279" t="s">
        <v>227</v>
      </c>
      <c r="T172" s="279"/>
      <c r="U172" s="279"/>
    </row>
    <row r="173" spans="1:21" ht="25.5" customHeight="1" x14ac:dyDescent="0.2">
      <c r="B173" s="279" t="s">
        <v>149</v>
      </c>
      <c r="C173" s="279"/>
      <c r="D173" s="780" t="s">
        <v>419</v>
      </c>
      <c r="E173" s="752"/>
      <c r="F173" s="79" t="s">
        <v>145</v>
      </c>
      <c r="G173" s="781">
        <v>434604722</v>
      </c>
      <c r="H173" s="781"/>
      <c r="I173" s="781"/>
      <c r="J173" s="759" t="s">
        <v>1142</v>
      </c>
      <c r="K173" s="759"/>
      <c r="L173" s="782">
        <v>43223</v>
      </c>
      <c r="M173" s="782"/>
      <c r="N173" s="226">
        <v>350000000</v>
      </c>
      <c r="O173" s="109">
        <f>141.05/111.82</f>
        <v>1.2614022536218925</v>
      </c>
      <c r="P173" s="114" t="s">
        <v>312</v>
      </c>
      <c r="Q173" s="783">
        <f t="shared" si="11"/>
        <v>344540943.02757883</v>
      </c>
      <c r="R173" s="783"/>
      <c r="S173" s="279" t="s">
        <v>227</v>
      </c>
      <c r="T173" s="279"/>
      <c r="U173" s="279"/>
    </row>
    <row r="174" spans="1:21" ht="15" customHeight="1" x14ac:dyDescent="0.2">
      <c r="B174" s="279" t="s">
        <v>367</v>
      </c>
      <c r="C174" s="279"/>
      <c r="D174" s="780" t="s">
        <v>419</v>
      </c>
      <c r="E174" s="752"/>
      <c r="F174" s="79" t="s">
        <v>145</v>
      </c>
      <c r="G174" s="781">
        <v>10047398</v>
      </c>
      <c r="H174" s="781"/>
      <c r="I174" s="781"/>
      <c r="J174" s="759" t="s">
        <v>1142</v>
      </c>
      <c r="K174" s="759"/>
      <c r="L174" s="782">
        <v>43263</v>
      </c>
      <c r="M174" s="782"/>
      <c r="N174" s="226">
        <v>350000000</v>
      </c>
      <c r="O174" s="109">
        <f>142.06/111.82</f>
        <v>1.2704346270792346</v>
      </c>
      <c r="P174" s="114" t="s">
        <v>312</v>
      </c>
      <c r="Q174" s="783">
        <f t="shared" si="11"/>
        <v>7908630.4685344212</v>
      </c>
      <c r="R174" s="783"/>
      <c r="S174" s="279" t="s">
        <v>1143</v>
      </c>
      <c r="T174" s="279"/>
      <c r="U174" s="279"/>
    </row>
    <row r="175" spans="1:21" ht="49.5" customHeight="1" x14ac:dyDescent="0.2">
      <c r="B175" s="279" t="s">
        <v>150</v>
      </c>
      <c r="C175" s="279"/>
      <c r="D175" s="780" t="s">
        <v>419</v>
      </c>
      <c r="E175" s="752"/>
      <c r="F175" s="79" t="s">
        <v>145</v>
      </c>
      <c r="G175" s="781">
        <v>446029333</v>
      </c>
      <c r="H175" s="781"/>
      <c r="I175" s="781"/>
      <c r="J175" s="759" t="s">
        <v>1142</v>
      </c>
      <c r="K175" s="759"/>
      <c r="L175" s="782">
        <v>43399</v>
      </c>
      <c r="M175" s="782"/>
      <c r="N175" s="226">
        <v>350000000</v>
      </c>
      <c r="O175" s="109">
        <f>142.5/111.82</f>
        <v>1.2743695224467895</v>
      </c>
      <c r="P175" s="114" t="s">
        <v>405</v>
      </c>
      <c r="Q175" s="783">
        <f t="shared" si="11"/>
        <v>350000000.11270177</v>
      </c>
      <c r="R175" s="783"/>
      <c r="S175" s="279" t="s">
        <v>227</v>
      </c>
      <c r="T175" s="279"/>
      <c r="U175" s="279"/>
    </row>
    <row r="176" spans="1:21" ht="150" customHeight="1" x14ac:dyDescent="0.2">
      <c r="B176" s="279" t="s">
        <v>151</v>
      </c>
      <c r="C176" s="279"/>
      <c r="D176" s="780" t="s">
        <v>419</v>
      </c>
      <c r="E176" s="752"/>
      <c r="F176" s="79" t="s">
        <v>145</v>
      </c>
      <c r="G176" s="781">
        <v>477093543</v>
      </c>
      <c r="H176" s="781"/>
      <c r="I176" s="781"/>
      <c r="J176" s="759" t="s">
        <v>1142</v>
      </c>
      <c r="K176" s="759"/>
      <c r="L176" s="782">
        <v>43445</v>
      </c>
      <c r="M176" s="782"/>
      <c r="N176" s="226">
        <v>350000000</v>
      </c>
      <c r="O176" s="109">
        <f>142.84/111.82</f>
        <v>1.2774101234126276</v>
      </c>
      <c r="P176" s="114" t="s">
        <v>418</v>
      </c>
      <c r="Q176" s="783">
        <f t="shared" si="11"/>
        <v>373485018.04998595</v>
      </c>
      <c r="R176" s="783"/>
      <c r="S176" s="279" t="s">
        <v>227</v>
      </c>
      <c r="T176" s="279"/>
      <c r="U176" s="279"/>
    </row>
    <row r="177" spans="1:21" ht="147.75" customHeight="1" x14ac:dyDescent="0.2">
      <c r="B177" s="279" t="s">
        <v>152</v>
      </c>
      <c r="C177" s="279"/>
      <c r="D177" s="780" t="s">
        <v>419</v>
      </c>
      <c r="E177" s="752"/>
      <c r="F177" s="79" t="s">
        <v>145</v>
      </c>
      <c r="G177" s="781">
        <v>463049327</v>
      </c>
      <c r="H177" s="781"/>
      <c r="I177" s="781"/>
      <c r="J177" s="759" t="s">
        <v>1142</v>
      </c>
      <c r="K177" s="759"/>
      <c r="L177" s="782" t="s">
        <v>565</v>
      </c>
      <c r="M177" s="782"/>
      <c r="N177" s="226">
        <v>350000000</v>
      </c>
      <c r="O177" s="109">
        <f>103.26/78.05</f>
        <v>1.322998078155029</v>
      </c>
      <c r="P177" s="114" t="s">
        <v>559</v>
      </c>
      <c r="Q177" s="783">
        <f t="shared" si="11"/>
        <v>349999999.73222929</v>
      </c>
      <c r="R177" s="783"/>
      <c r="S177" s="279" t="s">
        <v>566</v>
      </c>
      <c r="T177" s="279"/>
      <c r="U177" s="279"/>
    </row>
    <row r="178" spans="1:21" ht="39" customHeight="1" x14ac:dyDescent="0.2">
      <c r="B178" s="105"/>
      <c r="C178" s="230"/>
      <c r="D178" s="131"/>
      <c r="E178" s="131"/>
      <c r="F178" s="82"/>
      <c r="G178" s="83"/>
      <c r="H178" s="83"/>
      <c r="I178" s="83"/>
      <c r="J178" s="84"/>
      <c r="K178" s="84"/>
      <c r="L178" s="84"/>
      <c r="M178" s="84"/>
      <c r="N178" s="83"/>
      <c r="O178" s="85"/>
      <c r="P178" s="86"/>
      <c r="Q178" s="229"/>
      <c r="R178" s="229"/>
      <c r="S178" s="230"/>
      <c r="T178" s="230"/>
      <c r="U178" s="230"/>
    </row>
    <row r="179" spans="1:21" ht="36" customHeight="1" x14ac:dyDescent="0.2">
      <c r="A179" s="1" t="s">
        <v>420</v>
      </c>
      <c r="B179" s="412" t="s">
        <v>271</v>
      </c>
      <c r="C179" s="412"/>
      <c r="D179" s="412"/>
      <c r="E179" s="412"/>
      <c r="F179" s="412"/>
      <c r="G179" s="412"/>
      <c r="H179" s="412"/>
      <c r="I179" s="412"/>
      <c r="J179" s="412"/>
      <c r="K179" s="412"/>
      <c r="L179" s="412"/>
      <c r="M179" s="412"/>
      <c r="N179" s="412"/>
      <c r="O179" s="412"/>
      <c r="P179" s="412"/>
      <c r="Q179" s="412"/>
      <c r="R179" s="412"/>
      <c r="S179" s="412"/>
      <c r="T179" s="412"/>
      <c r="U179" s="412"/>
    </row>
    <row r="180" spans="1:21" ht="52.5" customHeight="1" x14ac:dyDescent="0.2">
      <c r="B180" s="776" t="s">
        <v>132</v>
      </c>
      <c r="C180" s="776"/>
      <c r="D180" s="777" t="s">
        <v>133</v>
      </c>
      <c r="E180" s="777"/>
      <c r="F180" s="777" t="s">
        <v>134</v>
      </c>
      <c r="G180" s="778" t="s">
        <v>135</v>
      </c>
      <c r="H180" s="778"/>
      <c r="I180" s="778"/>
      <c r="J180" s="778"/>
      <c r="K180" s="778"/>
      <c r="L180" s="778"/>
      <c r="M180" s="778"/>
      <c r="N180" s="778" t="s">
        <v>136</v>
      </c>
      <c r="O180" s="778"/>
      <c r="P180" s="778"/>
      <c r="Q180" s="778"/>
      <c r="R180" s="778"/>
      <c r="S180" s="778" t="s">
        <v>98</v>
      </c>
      <c r="T180" s="778"/>
      <c r="U180" s="778"/>
    </row>
    <row r="181" spans="1:21" ht="27.75" customHeight="1" x14ac:dyDescent="0.2">
      <c r="B181" s="776"/>
      <c r="C181" s="776"/>
      <c r="D181" s="777"/>
      <c r="E181" s="777"/>
      <c r="F181" s="777"/>
      <c r="G181" s="758" t="s">
        <v>137</v>
      </c>
      <c r="H181" s="777"/>
      <c r="I181" s="777"/>
      <c r="J181" s="758" t="s">
        <v>138</v>
      </c>
      <c r="K181" s="758"/>
      <c r="L181" s="758" t="s">
        <v>1105</v>
      </c>
      <c r="M181" s="758"/>
      <c r="N181" s="215" t="s">
        <v>139</v>
      </c>
      <c r="O181" s="215" t="s">
        <v>140</v>
      </c>
      <c r="P181" s="215" t="s">
        <v>141</v>
      </c>
      <c r="Q181" s="758" t="s">
        <v>142</v>
      </c>
      <c r="R181" s="758"/>
      <c r="S181" s="778"/>
      <c r="T181" s="778"/>
      <c r="U181" s="778"/>
    </row>
    <row r="182" spans="1:21" ht="22.5" customHeight="1" x14ac:dyDescent="0.25">
      <c r="B182" s="279" t="s">
        <v>143</v>
      </c>
      <c r="C182" s="279"/>
      <c r="D182" s="780" t="s">
        <v>420</v>
      </c>
      <c r="E182" s="752"/>
      <c r="F182" s="79" t="s">
        <v>145</v>
      </c>
      <c r="G182" s="764">
        <v>310301163.36000001</v>
      </c>
      <c r="H182" s="764"/>
      <c r="I182" s="764"/>
      <c r="J182" s="759" t="s">
        <v>1144</v>
      </c>
      <c r="K182" s="759"/>
      <c r="L182" s="807" t="s">
        <v>154</v>
      </c>
      <c r="M182" s="761"/>
      <c r="N182" s="226">
        <v>252000000</v>
      </c>
      <c r="O182" s="59">
        <f>123.78/111.82</f>
        <v>1.1069576104453587</v>
      </c>
      <c r="P182" s="113" t="s">
        <v>155</v>
      </c>
      <c r="Q182" s="783">
        <f>+G182/O182</f>
        <v>280318921.367872</v>
      </c>
      <c r="R182" s="783"/>
      <c r="S182" s="279" t="s">
        <v>227</v>
      </c>
      <c r="T182" s="279"/>
      <c r="U182" s="279"/>
    </row>
    <row r="183" spans="1:21" ht="18.75" customHeight="1" x14ac:dyDescent="0.25">
      <c r="B183" s="279" t="s">
        <v>147</v>
      </c>
      <c r="C183" s="279"/>
      <c r="D183" s="780" t="s">
        <v>420</v>
      </c>
      <c r="E183" s="752"/>
      <c r="F183" s="79" t="s">
        <v>145</v>
      </c>
      <c r="G183" s="764">
        <v>67589211</v>
      </c>
      <c r="H183" s="764">
        <v>69485724</v>
      </c>
      <c r="I183" s="764">
        <v>69485724</v>
      </c>
      <c r="J183" s="759" t="s">
        <v>272</v>
      </c>
      <c r="K183" s="759"/>
      <c r="L183" s="807" t="s">
        <v>273</v>
      </c>
      <c r="M183" s="761"/>
      <c r="N183" s="226">
        <v>60000000</v>
      </c>
      <c r="O183" s="109">
        <f>126.15/111.82</f>
        <v>1.1281523877660526</v>
      </c>
      <c r="P183" s="114" t="s">
        <v>167</v>
      </c>
      <c r="Q183" s="783">
        <f t="shared" ref="Q183:Q196" si="12">+G183/O183</f>
        <v>59911419.532461353</v>
      </c>
      <c r="R183" s="783"/>
      <c r="S183" s="279" t="s">
        <v>227</v>
      </c>
      <c r="T183" s="279"/>
      <c r="U183" s="279"/>
    </row>
    <row r="184" spans="1:21" ht="18.75" customHeight="1" x14ac:dyDescent="0.25">
      <c r="B184" s="279" t="s">
        <v>148</v>
      </c>
      <c r="C184" s="279"/>
      <c r="D184" s="780" t="s">
        <v>420</v>
      </c>
      <c r="E184" s="752"/>
      <c r="F184" s="79" t="s">
        <v>145</v>
      </c>
      <c r="G184" s="764">
        <v>1896513</v>
      </c>
      <c r="H184" s="764">
        <v>69485724</v>
      </c>
      <c r="I184" s="764">
        <v>69485724</v>
      </c>
      <c r="J184" s="759" t="s">
        <v>272</v>
      </c>
      <c r="K184" s="759"/>
      <c r="L184" s="807" t="s">
        <v>269</v>
      </c>
      <c r="M184" s="761"/>
      <c r="N184" s="226">
        <v>60000000</v>
      </c>
      <c r="O184" s="109">
        <f>126.15/111.82</f>
        <v>1.1281523877660526</v>
      </c>
      <c r="P184" s="114" t="s">
        <v>167</v>
      </c>
      <c r="Q184" s="783">
        <f t="shared" si="12"/>
        <v>1681078.7448275862</v>
      </c>
      <c r="R184" s="783"/>
      <c r="S184" s="279" t="s">
        <v>227</v>
      </c>
      <c r="T184" s="279"/>
      <c r="U184" s="279"/>
    </row>
    <row r="185" spans="1:21" ht="15.75" customHeight="1" x14ac:dyDescent="0.25">
      <c r="B185" s="279" t="s">
        <v>149</v>
      </c>
      <c r="C185" s="279"/>
      <c r="D185" s="780" t="s">
        <v>420</v>
      </c>
      <c r="E185" s="752"/>
      <c r="F185" s="79" t="s">
        <v>145</v>
      </c>
      <c r="G185" s="764">
        <v>71162374</v>
      </c>
      <c r="H185" s="764">
        <v>71162374</v>
      </c>
      <c r="I185" s="764">
        <v>71162374</v>
      </c>
      <c r="J185" s="759"/>
      <c r="K185" s="759"/>
      <c r="L185" s="807" t="s">
        <v>274</v>
      </c>
      <c r="M185" s="761"/>
      <c r="N185" s="226">
        <v>60000000</v>
      </c>
      <c r="O185" s="109">
        <f>132.58/111.82</f>
        <v>1.1856555177964587</v>
      </c>
      <c r="P185" s="114" t="s">
        <v>190</v>
      </c>
      <c r="Q185" s="783">
        <f t="shared" si="12"/>
        <v>60019434.761502482</v>
      </c>
      <c r="R185" s="783"/>
      <c r="S185" s="279" t="s">
        <v>227</v>
      </c>
      <c r="T185" s="279"/>
      <c r="U185" s="279"/>
    </row>
    <row r="186" spans="1:21" ht="15.75" customHeight="1" x14ac:dyDescent="0.25">
      <c r="B186" s="279" t="s">
        <v>150</v>
      </c>
      <c r="C186" s="279"/>
      <c r="D186" s="780" t="s">
        <v>420</v>
      </c>
      <c r="E186" s="752"/>
      <c r="F186" s="79" t="s">
        <v>145</v>
      </c>
      <c r="G186" s="764">
        <v>71579324</v>
      </c>
      <c r="H186" s="764">
        <v>71579324</v>
      </c>
      <c r="I186" s="764">
        <v>71579324</v>
      </c>
      <c r="J186" s="759" t="s">
        <v>275</v>
      </c>
      <c r="K186" s="759"/>
      <c r="L186" s="807" t="s">
        <v>276</v>
      </c>
      <c r="M186" s="761"/>
      <c r="N186" s="226">
        <v>60000000</v>
      </c>
      <c r="O186" s="109">
        <f>133.4/111.82</f>
        <v>1.1929887318905386</v>
      </c>
      <c r="P186" s="114" t="s">
        <v>203</v>
      </c>
      <c r="Q186" s="783">
        <f t="shared" si="12"/>
        <v>60000000.072563708</v>
      </c>
      <c r="R186" s="783"/>
      <c r="S186" s="279" t="s">
        <v>227</v>
      </c>
      <c r="T186" s="279"/>
      <c r="U186" s="279"/>
    </row>
    <row r="187" spans="1:21" ht="15.75" customHeight="1" x14ac:dyDescent="0.25">
      <c r="B187" s="279" t="s">
        <v>151</v>
      </c>
      <c r="C187" s="279"/>
      <c r="D187" s="780" t="s">
        <v>420</v>
      </c>
      <c r="E187" s="752"/>
      <c r="F187" s="79" t="s">
        <v>145</v>
      </c>
      <c r="G187" s="764">
        <v>300633160</v>
      </c>
      <c r="H187" s="764">
        <v>71579324</v>
      </c>
      <c r="I187" s="764">
        <v>71579324</v>
      </c>
      <c r="J187" s="759" t="s">
        <v>277</v>
      </c>
      <c r="K187" s="759"/>
      <c r="L187" s="807" t="s">
        <v>276</v>
      </c>
      <c r="M187" s="761"/>
      <c r="N187" s="226">
        <v>252000000</v>
      </c>
      <c r="O187" s="109">
        <f>133.4/111.82</f>
        <v>1.1929887318905386</v>
      </c>
      <c r="P187" s="114" t="s">
        <v>203</v>
      </c>
      <c r="Q187" s="783">
        <f t="shared" si="12"/>
        <v>251999999.63418287</v>
      </c>
      <c r="R187" s="783"/>
      <c r="S187" s="279" t="s">
        <v>227</v>
      </c>
      <c r="T187" s="279"/>
      <c r="U187" s="279"/>
    </row>
    <row r="188" spans="1:21" ht="15.75" customHeight="1" x14ac:dyDescent="0.25">
      <c r="B188" s="279" t="s">
        <v>152</v>
      </c>
      <c r="C188" s="279"/>
      <c r="D188" s="780" t="s">
        <v>420</v>
      </c>
      <c r="E188" s="752"/>
      <c r="F188" s="79" t="s">
        <v>145</v>
      </c>
      <c r="G188" s="764">
        <v>73891969</v>
      </c>
      <c r="H188" s="764">
        <v>71579324</v>
      </c>
      <c r="I188" s="764">
        <v>71579324</v>
      </c>
      <c r="J188" s="759" t="s">
        <v>278</v>
      </c>
      <c r="K188" s="759"/>
      <c r="L188" s="807" t="s">
        <v>279</v>
      </c>
      <c r="M188" s="761"/>
      <c r="N188" s="226">
        <v>60000000</v>
      </c>
      <c r="O188" s="109">
        <f>137.71/111.82</f>
        <v>1.2315328206045431</v>
      </c>
      <c r="P188" s="114" t="s">
        <v>280</v>
      </c>
      <c r="Q188" s="783">
        <f t="shared" si="12"/>
        <v>59999999.808147557</v>
      </c>
      <c r="R188" s="783"/>
      <c r="S188" s="279" t="s">
        <v>227</v>
      </c>
      <c r="T188" s="279"/>
      <c r="U188" s="279"/>
    </row>
    <row r="189" spans="1:21" ht="15.75" customHeight="1" x14ac:dyDescent="0.25">
      <c r="B189" s="279" t="s">
        <v>153</v>
      </c>
      <c r="C189" s="279"/>
      <c r="D189" s="780" t="s">
        <v>420</v>
      </c>
      <c r="E189" s="752"/>
      <c r="F189" s="79" t="s">
        <v>145</v>
      </c>
      <c r="G189" s="764">
        <v>74503666</v>
      </c>
      <c r="H189" s="764">
        <v>71579324</v>
      </c>
      <c r="I189" s="764">
        <v>71579324</v>
      </c>
      <c r="J189" s="759" t="s">
        <v>281</v>
      </c>
      <c r="K189" s="759"/>
      <c r="L189" s="807" t="s">
        <v>282</v>
      </c>
      <c r="M189" s="761"/>
      <c r="N189" s="226">
        <v>60000000</v>
      </c>
      <c r="O189" s="109">
        <f>138.85/111.82</f>
        <v>1.2417277767841173</v>
      </c>
      <c r="P189" s="114" t="s">
        <v>283</v>
      </c>
      <c r="Q189" s="783">
        <f t="shared" si="12"/>
        <v>59999999.511127122</v>
      </c>
      <c r="R189" s="783"/>
      <c r="S189" s="279" t="s">
        <v>1145</v>
      </c>
      <c r="T189" s="279"/>
      <c r="U189" s="279"/>
    </row>
    <row r="190" spans="1:21" ht="15.75" x14ac:dyDescent="0.25">
      <c r="B190" s="279" t="s">
        <v>228</v>
      </c>
      <c r="C190" s="279"/>
      <c r="D190" s="780" t="s">
        <v>420</v>
      </c>
      <c r="E190" s="752"/>
      <c r="F190" s="79" t="s">
        <v>145</v>
      </c>
      <c r="G190" s="764">
        <f>387419066-74503667</f>
        <v>312915399</v>
      </c>
      <c r="H190" s="764">
        <v>71579324</v>
      </c>
      <c r="I190" s="764">
        <v>71579324</v>
      </c>
      <c r="J190" s="759" t="s">
        <v>284</v>
      </c>
      <c r="K190" s="759"/>
      <c r="L190" s="807" t="s">
        <v>282</v>
      </c>
      <c r="M190" s="761"/>
      <c r="N190" s="226">
        <v>252000000</v>
      </c>
      <c r="O190" s="109">
        <f>138.85/111.82</f>
        <v>1.2417277767841173</v>
      </c>
      <c r="P190" s="114" t="s">
        <v>283</v>
      </c>
      <c r="Q190" s="783">
        <f t="shared" si="12"/>
        <v>251999999.39632699</v>
      </c>
      <c r="R190" s="783"/>
      <c r="S190" s="279" t="s">
        <v>285</v>
      </c>
      <c r="T190" s="279"/>
      <c r="U190" s="279"/>
    </row>
    <row r="191" spans="1:21" ht="15.75" x14ac:dyDescent="0.25">
      <c r="B191" s="279" t="s">
        <v>229</v>
      </c>
      <c r="C191" s="279"/>
      <c r="D191" s="780" t="s">
        <v>420</v>
      </c>
      <c r="E191" s="752"/>
      <c r="F191" s="79" t="s">
        <v>145</v>
      </c>
      <c r="G191" s="790">
        <v>76344124.489999995</v>
      </c>
      <c r="H191" s="764">
        <v>71579324</v>
      </c>
      <c r="I191" s="764">
        <v>71579324</v>
      </c>
      <c r="J191" s="759" t="s">
        <v>384</v>
      </c>
      <c r="K191" s="759"/>
      <c r="L191" s="791">
        <v>43305</v>
      </c>
      <c r="M191" s="761"/>
      <c r="N191" s="226">
        <v>60000000</v>
      </c>
      <c r="O191" s="109">
        <f>142.28/111.82</f>
        <v>1.272402074763012</v>
      </c>
      <c r="P191" s="114" t="s">
        <v>385</v>
      </c>
      <c r="Q191" s="783">
        <f t="shared" si="12"/>
        <v>60000000.003315993</v>
      </c>
      <c r="R191" s="783"/>
      <c r="S191" s="279" t="s">
        <v>1145</v>
      </c>
      <c r="T191" s="279"/>
      <c r="U191" s="279"/>
    </row>
    <row r="192" spans="1:21" ht="15" customHeight="1" x14ac:dyDescent="0.25">
      <c r="B192" s="279" t="s">
        <v>230</v>
      </c>
      <c r="C192" s="279"/>
      <c r="D192" s="780" t="s">
        <v>420</v>
      </c>
      <c r="E192" s="752"/>
      <c r="F192" s="79" t="s">
        <v>145</v>
      </c>
      <c r="G192" s="790">
        <v>398551959</v>
      </c>
      <c r="H192" s="764">
        <v>71579324</v>
      </c>
      <c r="I192" s="764">
        <v>71579324</v>
      </c>
      <c r="J192" s="759" t="s">
        <v>1146</v>
      </c>
      <c r="K192" s="759"/>
      <c r="L192" s="791">
        <v>43445</v>
      </c>
      <c r="M192" s="761"/>
      <c r="N192" s="226">
        <f>60000000+252000000</f>
        <v>312000000</v>
      </c>
      <c r="O192" s="109">
        <f>142.84/111.82</f>
        <v>1.2774101234126276</v>
      </c>
      <c r="P192" s="114" t="s">
        <v>421</v>
      </c>
      <c r="Q192" s="783">
        <f t="shared" si="12"/>
        <v>312000000.38770646</v>
      </c>
      <c r="R192" s="783"/>
      <c r="S192" s="279" t="s">
        <v>227</v>
      </c>
      <c r="T192" s="279"/>
      <c r="U192" s="279"/>
    </row>
    <row r="193" spans="1:26" ht="15" customHeight="1" x14ac:dyDescent="0.25">
      <c r="B193" s="279" t="s">
        <v>231</v>
      </c>
      <c r="C193" s="279"/>
      <c r="D193" s="780" t="s">
        <v>420</v>
      </c>
      <c r="E193" s="752"/>
      <c r="F193" s="79" t="s">
        <v>145</v>
      </c>
      <c r="G193" s="790">
        <v>79133889</v>
      </c>
      <c r="H193" s="764">
        <v>71579324</v>
      </c>
      <c r="I193" s="764">
        <v>71579324</v>
      </c>
      <c r="J193" s="759" t="s">
        <v>1147</v>
      </c>
      <c r="K193" s="759"/>
      <c r="L193" s="791">
        <v>43686</v>
      </c>
      <c r="M193" s="761"/>
      <c r="N193" s="226">
        <v>60000000</v>
      </c>
      <c r="O193" s="109">
        <f>102.71/78.05</f>
        <v>1.3159513132607303</v>
      </c>
      <c r="P193" s="114" t="s">
        <v>515</v>
      </c>
      <c r="Q193" s="783">
        <f t="shared" si="12"/>
        <v>60134359.2293837</v>
      </c>
      <c r="R193" s="783"/>
      <c r="S193" s="279" t="s">
        <v>1145</v>
      </c>
      <c r="T193" s="279"/>
      <c r="U193" s="279"/>
    </row>
    <row r="194" spans="1:26" ht="15" customHeight="1" x14ac:dyDescent="0.25">
      <c r="B194" s="279" t="s">
        <v>232</v>
      </c>
      <c r="C194" s="279"/>
      <c r="D194" s="780" t="s">
        <v>420</v>
      </c>
      <c r="E194" s="752"/>
      <c r="F194" s="79" t="s">
        <v>145</v>
      </c>
      <c r="G194" s="790">
        <v>333395516</v>
      </c>
      <c r="H194" s="764">
        <v>71579324</v>
      </c>
      <c r="I194" s="764">
        <v>71579324</v>
      </c>
      <c r="J194" s="759" t="s">
        <v>567</v>
      </c>
      <c r="K194" s="759"/>
      <c r="L194" s="791">
        <v>43748</v>
      </c>
      <c r="M194" s="761"/>
      <c r="N194" s="226">
        <v>252000000</v>
      </c>
      <c r="O194" s="109">
        <f>103.26/78.05</f>
        <v>1.322998078155029</v>
      </c>
      <c r="P194" s="114" t="s">
        <v>559</v>
      </c>
      <c r="Q194" s="783">
        <f t="shared" si="12"/>
        <v>252000000.23048612</v>
      </c>
      <c r="R194" s="783"/>
      <c r="S194" s="279" t="s">
        <v>1148</v>
      </c>
      <c r="T194" s="279"/>
      <c r="U194" s="279"/>
    </row>
    <row r="195" spans="1:26" ht="15.75" customHeight="1" x14ac:dyDescent="0.25">
      <c r="B195" s="1106" t="s">
        <v>233</v>
      </c>
      <c r="C195" s="1106"/>
      <c r="D195" s="1107" t="s">
        <v>420</v>
      </c>
      <c r="E195" s="1108"/>
      <c r="F195" s="1109" t="s">
        <v>145</v>
      </c>
      <c r="G195" s="790">
        <v>79795004</v>
      </c>
      <c r="H195" s="764"/>
      <c r="I195" s="130"/>
      <c r="J195" s="759" t="s">
        <v>1149</v>
      </c>
      <c r="K195" s="759"/>
      <c r="L195" s="1110">
        <v>43844</v>
      </c>
      <c r="M195" s="1111"/>
      <c r="N195" s="1112">
        <v>60000000</v>
      </c>
      <c r="O195" s="1113">
        <f>103.8/78.05</f>
        <v>1.3299167200512492</v>
      </c>
      <c r="P195" s="1114" t="s">
        <v>572</v>
      </c>
      <c r="Q195" s="1115">
        <f t="shared" si="12"/>
        <v>60000000.599229291</v>
      </c>
      <c r="R195" s="1115"/>
      <c r="S195" s="1106" t="s">
        <v>1145</v>
      </c>
      <c r="T195" s="1106"/>
      <c r="U195" s="1106"/>
    </row>
    <row r="196" spans="1:26" ht="15.75" customHeight="1" x14ac:dyDescent="0.25">
      <c r="A196" s="1116"/>
      <c r="B196" s="1117" t="s">
        <v>235</v>
      </c>
      <c r="C196" s="1117"/>
      <c r="D196" s="1118" t="s">
        <v>420</v>
      </c>
      <c r="E196" s="1118"/>
      <c r="F196" s="1119" t="s">
        <v>145</v>
      </c>
      <c r="G196" s="1120">
        <v>80694426.650000006</v>
      </c>
      <c r="H196" s="1121"/>
      <c r="I196" s="1121"/>
      <c r="J196" s="1122" t="s">
        <v>1150</v>
      </c>
      <c r="K196" s="1122"/>
      <c r="L196" s="1123">
        <v>44026</v>
      </c>
      <c r="M196" s="1124"/>
      <c r="N196" s="1125">
        <v>60000000</v>
      </c>
      <c r="O196" s="1126">
        <f>104.97/78.05</f>
        <v>1.3449071108263935</v>
      </c>
      <c r="P196" s="1127" t="s">
        <v>1137</v>
      </c>
      <c r="Q196" s="1128">
        <f t="shared" si="12"/>
        <v>60000000.000309609</v>
      </c>
      <c r="R196" s="1128"/>
      <c r="S196" s="1117" t="s">
        <v>227</v>
      </c>
      <c r="T196" s="1117"/>
      <c r="U196" s="1117"/>
    </row>
    <row r="197" spans="1:26" ht="15" customHeight="1" x14ac:dyDescent="0.2"/>
    <row r="198" spans="1:26" ht="15" customHeight="1" x14ac:dyDescent="0.2"/>
    <row r="199" spans="1:26" ht="15" customHeight="1" x14ac:dyDescent="0.2">
      <c r="A199" s="1" t="s">
        <v>578</v>
      </c>
      <c r="B199" s="812" t="s">
        <v>286</v>
      </c>
      <c r="C199" s="813"/>
      <c r="D199" s="813"/>
      <c r="E199" s="813"/>
      <c r="F199" s="813"/>
      <c r="G199" s="813"/>
      <c r="H199" s="813"/>
      <c r="I199" s="813"/>
      <c r="J199" s="813"/>
      <c r="K199" s="813"/>
      <c r="L199" s="813"/>
      <c r="M199" s="813"/>
      <c r="N199" s="813"/>
      <c r="O199" s="813"/>
      <c r="P199" s="813"/>
      <c r="Q199" s="813"/>
      <c r="R199" s="813"/>
      <c r="S199" s="813"/>
      <c r="T199" s="813"/>
      <c r="U199" s="814"/>
      <c r="V199" s="810"/>
      <c r="W199" s="810"/>
      <c r="X199" s="811"/>
      <c r="Y199" s="811"/>
      <c r="Z199" s="811"/>
    </row>
    <row r="200" spans="1:26" ht="15" customHeight="1" x14ac:dyDescent="0.2">
      <c r="B200" s="776" t="s">
        <v>132</v>
      </c>
      <c r="C200" s="776"/>
      <c r="D200" s="777" t="s">
        <v>133</v>
      </c>
      <c r="E200" s="777"/>
      <c r="F200" s="777" t="s">
        <v>134</v>
      </c>
      <c r="G200" s="778" t="s">
        <v>135</v>
      </c>
      <c r="H200" s="778"/>
      <c r="I200" s="778"/>
      <c r="J200" s="778"/>
      <c r="K200" s="778"/>
      <c r="L200" s="778"/>
      <c r="M200" s="778"/>
      <c r="N200" s="778" t="s">
        <v>136</v>
      </c>
      <c r="O200" s="778"/>
      <c r="P200" s="778"/>
      <c r="Q200" s="778"/>
      <c r="R200" s="778"/>
      <c r="S200" s="778" t="s">
        <v>98</v>
      </c>
      <c r="T200" s="778"/>
      <c r="U200" s="778"/>
    </row>
    <row r="201" spans="1:26" ht="15" customHeight="1" x14ac:dyDescent="0.2">
      <c r="B201" s="776"/>
      <c r="C201" s="776"/>
      <c r="D201" s="777"/>
      <c r="E201" s="777"/>
      <c r="F201" s="777"/>
      <c r="G201" s="758" t="s">
        <v>137</v>
      </c>
      <c r="H201" s="777"/>
      <c r="I201" s="777"/>
      <c r="J201" s="758" t="s">
        <v>138</v>
      </c>
      <c r="K201" s="758"/>
      <c r="L201" s="758" t="s">
        <v>1105</v>
      </c>
      <c r="M201" s="758"/>
      <c r="N201" s="215" t="s">
        <v>139</v>
      </c>
      <c r="O201" s="215" t="s">
        <v>140</v>
      </c>
      <c r="P201" s="215" t="s">
        <v>141</v>
      </c>
      <c r="Q201" s="758" t="s">
        <v>142</v>
      </c>
      <c r="R201" s="758"/>
      <c r="S201" s="778"/>
      <c r="T201" s="778"/>
      <c r="U201" s="778"/>
    </row>
    <row r="202" spans="1:26" ht="15" customHeight="1" x14ac:dyDescent="0.25">
      <c r="B202" s="236" t="s">
        <v>143</v>
      </c>
      <c r="C202" s="238"/>
      <c r="D202" s="780" t="s">
        <v>52</v>
      </c>
      <c r="E202" s="752"/>
      <c r="F202" s="79" t="s">
        <v>145</v>
      </c>
      <c r="G202" s="1129">
        <v>1137653386</v>
      </c>
      <c r="H202" s="1129"/>
      <c r="I202" s="1129"/>
      <c r="J202" s="759" t="s">
        <v>287</v>
      </c>
      <c r="K202" s="759"/>
      <c r="L202" s="807" t="s">
        <v>288</v>
      </c>
      <c r="M202" s="761"/>
      <c r="N202" s="112">
        <v>923770253.59000003</v>
      </c>
      <c r="O202" s="59">
        <f>137.71/111.82</f>
        <v>1.2315328206045431</v>
      </c>
      <c r="P202" s="110" t="s">
        <v>234</v>
      </c>
      <c r="Q202" s="762">
        <f t="shared" ref="Q202:Q240" si="13">+G202/O202</f>
        <v>923770253.59465539</v>
      </c>
      <c r="R202" s="763"/>
      <c r="S202" s="279" t="s">
        <v>227</v>
      </c>
      <c r="T202" s="279"/>
      <c r="U202" s="279"/>
    </row>
    <row r="203" spans="1:26" ht="15" customHeight="1" x14ac:dyDescent="0.25">
      <c r="B203" s="236" t="s">
        <v>147</v>
      </c>
      <c r="C203" s="238"/>
      <c r="D203" s="752" t="s">
        <v>52</v>
      </c>
      <c r="E203" s="752"/>
      <c r="F203" s="79" t="s">
        <v>145</v>
      </c>
      <c r="G203" s="1129">
        <v>1138975183</v>
      </c>
      <c r="H203" s="1129"/>
      <c r="I203" s="1129"/>
      <c r="J203" s="759" t="s">
        <v>289</v>
      </c>
      <c r="K203" s="759"/>
      <c r="L203" s="807" t="s">
        <v>290</v>
      </c>
      <c r="M203" s="761"/>
      <c r="N203" s="112">
        <v>923770253.59000003</v>
      </c>
      <c r="O203" s="59">
        <f>137.87/111.82</f>
        <v>1.2329636916472904</v>
      </c>
      <c r="P203" s="110" t="s">
        <v>236</v>
      </c>
      <c r="Q203" s="762">
        <f t="shared" si="13"/>
        <v>923770254.31972146</v>
      </c>
      <c r="R203" s="763"/>
      <c r="S203" s="279" t="s">
        <v>227</v>
      </c>
      <c r="T203" s="279"/>
      <c r="U203" s="279"/>
    </row>
    <row r="204" spans="1:26" ht="15" customHeight="1" x14ac:dyDescent="0.25">
      <c r="B204" s="236" t="s">
        <v>148</v>
      </c>
      <c r="C204" s="238"/>
      <c r="D204" s="752" t="s">
        <v>52</v>
      </c>
      <c r="E204" s="752"/>
      <c r="F204" s="79" t="s">
        <v>145</v>
      </c>
      <c r="G204" s="1129">
        <v>1139966530</v>
      </c>
      <c r="H204" s="1129"/>
      <c r="I204" s="1129"/>
      <c r="J204" s="759" t="s">
        <v>291</v>
      </c>
      <c r="K204" s="759"/>
      <c r="L204" s="807" t="s">
        <v>292</v>
      </c>
      <c r="M204" s="761"/>
      <c r="N204" s="112">
        <v>923770253.59000003</v>
      </c>
      <c r="O204" s="59">
        <f>137.99/111.82</f>
        <v>1.2340368449293508</v>
      </c>
      <c r="P204" s="110" t="s">
        <v>293</v>
      </c>
      <c r="Q204" s="762">
        <f t="shared" si="13"/>
        <v>923770254.25465608</v>
      </c>
      <c r="R204" s="763"/>
      <c r="S204" s="279" t="s">
        <v>227</v>
      </c>
      <c r="T204" s="279"/>
      <c r="U204" s="279"/>
    </row>
    <row r="205" spans="1:26" ht="15" customHeight="1" x14ac:dyDescent="0.25">
      <c r="B205" s="236" t="s">
        <v>149</v>
      </c>
      <c r="C205" s="238"/>
      <c r="D205" s="752" t="s">
        <v>52</v>
      </c>
      <c r="E205" s="752"/>
      <c r="F205" s="79" t="s">
        <v>145</v>
      </c>
      <c r="G205" s="1129">
        <v>1140462203</v>
      </c>
      <c r="H205" s="1129"/>
      <c r="I205" s="1129"/>
      <c r="J205" s="759" t="s">
        <v>294</v>
      </c>
      <c r="K205" s="759"/>
      <c r="L205" s="807" t="s">
        <v>258</v>
      </c>
      <c r="M205" s="761"/>
      <c r="N205" s="112">
        <v>923770253.59000003</v>
      </c>
      <c r="O205" s="59">
        <f>138.05/111.82</f>
        <v>1.2345734215703812</v>
      </c>
      <c r="P205" s="110" t="s">
        <v>295</v>
      </c>
      <c r="Q205" s="762">
        <f t="shared" si="13"/>
        <v>923770253.81716752</v>
      </c>
      <c r="R205" s="763"/>
      <c r="S205" s="279" t="s">
        <v>227</v>
      </c>
      <c r="T205" s="279"/>
      <c r="U205" s="279"/>
    </row>
    <row r="206" spans="1:26" ht="15" customHeight="1" x14ac:dyDescent="0.25">
      <c r="B206" s="236" t="s">
        <v>150</v>
      </c>
      <c r="C206" s="238"/>
      <c r="D206" s="752" t="s">
        <v>52</v>
      </c>
      <c r="E206" s="752"/>
      <c r="F206" s="79" t="s">
        <v>145</v>
      </c>
      <c r="G206" s="1129">
        <v>1140627428</v>
      </c>
      <c r="H206" s="1129"/>
      <c r="I206" s="1129"/>
      <c r="J206" s="759" t="s">
        <v>296</v>
      </c>
      <c r="K206" s="759"/>
      <c r="L206" s="807" t="s">
        <v>297</v>
      </c>
      <c r="M206" s="761"/>
      <c r="N206" s="112">
        <v>923770253.59000003</v>
      </c>
      <c r="O206" s="59">
        <f>138.07/111.82</f>
        <v>1.2347522804507245</v>
      </c>
      <c r="P206" s="110" t="s">
        <v>298</v>
      </c>
      <c r="Q206" s="762">
        <f t="shared" si="13"/>
        <v>923770254.21134198</v>
      </c>
      <c r="R206" s="763"/>
      <c r="S206" s="279" t="s">
        <v>227</v>
      </c>
      <c r="T206" s="279"/>
      <c r="U206" s="279"/>
    </row>
    <row r="207" spans="1:26" ht="15" customHeight="1" x14ac:dyDescent="0.25">
      <c r="B207" s="236" t="s">
        <v>151</v>
      </c>
      <c r="C207" s="238"/>
      <c r="D207" s="752" t="s">
        <v>52</v>
      </c>
      <c r="E207" s="752"/>
      <c r="F207" s="79" t="s">
        <v>145</v>
      </c>
      <c r="G207" s="1129">
        <v>1142692734</v>
      </c>
      <c r="H207" s="1129"/>
      <c r="I207" s="1129"/>
      <c r="J207" s="759" t="s">
        <v>299</v>
      </c>
      <c r="K207" s="759"/>
      <c r="L207" s="807" t="s">
        <v>300</v>
      </c>
      <c r="M207" s="761"/>
      <c r="N207" s="112">
        <v>923770253.59000003</v>
      </c>
      <c r="O207" s="59">
        <f>138.32/111.82</f>
        <v>1.2369880164550171</v>
      </c>
      <c r="P207" s="110" t="s">
        <v>301</v>
      </c>
      <c r="Q207" s="762">
        <f t="shared" si="13"/>
        <v>923770253.87420464</v>
      </c>
      <c r="R207" s="763"/>
      <c r="S207" s="279" t="s">
        <v>227</v>
      </c>
      <c r="T207" s="279"/>
      <c r="U207" s="279"/>
    </row>
    <row r="208" spans="1:26" ht="15" customHeight="1" x14ac:dyDescent="0.25">
      <c r="B208" s="236" t="s">
        <v>152</v>
      </c>
      <c r="C208" s="238"/>
      <c r="D208" s="752" t="s">
        <v>52</v>
      </c>
      <c r="E208" s="752"/>
      <c r="F208" s="79" t="s">
        <v>145</v>
      </c>
      <c r="G208" s="1129">
        <v>1147071184</v>
      </c>
      <c r="H208" s="1129"/>
      <c r="I208" s="1129"/>
      <c r="J208" s="759" t="s">
        <v>302</v>
      </c>
      <c r="K208" s="759"/>
      <c r="L208" s="807" t="s">
        <v>282</v>
      </c>
      <c r="M208" s="761"/>
      <c r="N208" s="112">
        <v>923770253.59000003</v>
      </c>
      <c r="O208" s="59">
        <f>138.85/111.82</f>
        <v>1.2417277767841173</v>
      </c>
      <c r="P208" s="110" t="s">
        <v>303</v>
      </c>
      <c r="Q208" s="762">
        <f t="shared" si="13"/>
        <v>923770254.19431043</v>
      </c>
      <c r="R208" s="763"/>
      <c r="S208" s="279" t="s">
        <v>227</v>
      </c>
      <c r="T208" s="279"/>
      <c r="U208" s="279"/>
    </row>
    <row r="209" spans="2:21" ht="15" customHeight="1" x14ac:dyDescent="0.25">
      <c r="B209" s="236" t="s">
        <v>153</v>
      </c>
      <c r="C209" s="238"/>
      <c r="D209" s="752" t="s">
        <v>52</v>
      </c>
      <c r="E209" s="752"/>
      <c r="F209" s="79" t="s">
        <v>145</v>
      </c>
      <c r="G209" s="1129">
        <v>1154258450</v>
      </c>
      <c r="H209" s="1129"/>
      <c r="I209" s="1129"/>
      <c r="J209" s="759" t="s">
        <v>304</v>
      </c>
      <c r="K209" s="759"/>
      <c r="L209" s="807" t="s">
        <v>305</v>
      </c>
      <c r="M209" s="761"/>
      <c r="N209" s="112">
        <v>923770253.59000003</v>
      </c>
      <c r="O209" s="59">
        <f>139.72/111.82</f>
        <v>1.2495081380790556</v>
      </c>
      <c r="P209" s="110" t="s">
        <v>306</v>
      </c>
      <c r="Q209" s="762">
        <f t="shared" si="13"/>
        <v>923770253.9292872</v>
      </c>
      <c r="R209" s="763"/>
      <c r="S209" s="279" t="s">
        <v>227</v>
      </c>
      <c r="T209" s="279"/>
      <c r="U209" s="279"/>
    </row>
    <row r="210" spans="2:21" ht="15" customHeight="1" x14ac:dyDescent="0.25">
      <c r="B210" s="236" t="s">
        <v>228</v>
      </c>
      <c r="C210" s="238"/>
      <c r="D210" s="808" t="s">
        <v>52</v>
      </c>
      <c r="E210" s="809"/>
      <c r="F210" s="79" t="s">
        <v>145</v>
      </c>
      <c r="G210" s="1129">
        <v>1162437063</v>
      </c>
      <c r="H210" s="1129"/>
      <c r="I210" s="1129"/>
      <c r="J210" s="759" t="s">
        <v>307</v>
      </c>
      <c r="K210" s="759"/>
      <c r="L210" s="807" t="s">
        <v>308</v>
      </c>
      <c r="M210" s="761"/>
      <c r="N210" s="112">
        <v>923770253.59000003</v>
      </c>
      <c r="O210" s="59">
        <f>140.71/111.82</f>
        <v>1.2583616526560546</v>
      </c>
      <c r="P210" s="110" t="s">
        <v>309</v>
      </c>
      <c r="Q210" s="762">
        <f t="shared" si="13"/>
        <v>923770253.60429239</v>
      </c>
      <c r="R210" s="763"/>
      <c r="S210" s="279" t="s">
        <v>227</v>
      </c>
      <c r="T210" s="279"/>
      <c r="U210" s="279"/>
    </row>
    <row r="211" spans="2:21" ht="15" customHeight="1" x14ac:dyDescent="0.25">
      <c r="B211" s="236" t="s">
        <v>229</v>
      </c>
      <c r="C211" s="238"/>
      <c r="D211" s="752" t="s">
        <v>52</v>
      </c>
      <c r="E211" s="752"/>
      <c r="F211" s="79" t="s">
        <v>145</v>
      </c>
      <c r="G211" s="1129">
        <v>1165245880</v>
      </c>
      <c r="H211" s="1129"/>
      <c r="I211" s="1129"/>
      <c r="J211" s="759" t="s">
        <v>310</v>
      </c>
      <c r="K211" s="759"/>
      <c r="L211" s="807" t="s">
        <v>311</v>
      </c>
      <c r="M211" s="761"/>
      <c r="N211" s="112">
        <v>923770253.59000003</v>
      </c>
      <c r="O211" s="115">
        <f>141.05/111.82</f>
        <v>1.2614022536218925</v>
      </c>
      <c r="P211" s="110" t="s">
        <v>312</v>
      </c>
      <c r="Q211" s="762">
        <f t="shared" si="13"/>
        <v>923770253.82204878</v>
      </c>
      <c r="R211" s="763"/>
      <c r="S211" s="279" t="s">
        <v>227</v>
      </c>
      <c r="T211" s="279"/>
      <c r="U211" s="279"/>
    </row>
    <row r="212" spans="2:21" ht="15" customHeight="1" x14ac:dyDescent="0.25">
      <c r="B212" s="236" t="s">
        <v>230</v>
      </c>
      <c r="C212" s="238"/>
      <c r="D212" s="752" t="s">
        <v>52</v>
      </c>
      <c r="E212" s="752"/>
      <c r="F212" s="79" t="s">
        <v>145</v>
      </c>
      <c r="G212" s="1129">
        <v>1170615677</v>
      </c>
      <c r="H212" s="1129"/>
      <c r="I212" s="1129"/>
      <c r="J212" s="759" t="s">
        <v>378</v>
      </c>
      <c r="K212" s="759"/>
      <c r="L212" s="807" t="s">
        <v>368</v>
      </c>
      <c r="M212" s="761"/>
      <c r="N212" s="112">
        <v>923770253.59000003</v>
      </c>
      <c r="O212" s="115">
        <f>141.7/111.82</f>
        <v>1.2672151672330532</v>
      </c>
      <c r="P212" s="110" t="s">
        <v>261</v>
      </c>
      <c r="Q212" s="762">
        <f t="shared" si="13"/>
        <v>923770254.07297099</v>
      </c>
      <c r="R212" s="763"/>
      <c r="S212" s="279" t="s">
        <v>227</v>
      </c>
      <c r="T212" s="279"/>
      <c r="U212" s="279"/>
    </row>
    <row r="213" spans="2:21" ht="15" customHeight="1" x14ac:dyDescent="0.25">
      <c r="B213" s="236" t="s">
        <v>231</v>
      </c>
      <c r="C213" s="238"/>
      <c r="D213" s="808" t="s">
        <v>52</v>
      </c>
      <c r="E213" s="809"/>
      <c r="F213" s="79" t="s">
        <v>145</v>
      </c>
      <c r="G213" s="1129">
        <v>1173589718</v>
      </c>
      <c r="H213" s="1129"/>
      <c r="I213" s="1129"/>
      <c r="J213" s="759" t="s">
        <v>379</v>
      </c>
      <c r="K213" s="759"/>
      <c r="L213" s="807" t="s">
        <v>380</v>
      </c>
      <c r="M213" s="761"/>
      <c r="N213" s="112">
        <v>923770253.59000003</v>
      </c>
      <c r="O213" s="115">
        <f>142.06/111.82</f>
        <v>1.2704346270792346</v>
      </c>
      <c r="P213" s="110" t="s">
        <v>381</v>
      </c>
      <c r="Q213" s="762">
        <f t="shared" si="13"/>
        <v>923770253.88399255</v>
      </c>
      <c r="R213" s="763"/>
      <c r="S213" s="279" t="s">
        <v>227</v>
      </c>
      <c r="T213" s="279"/>
      <c r="U213" s="279"/>
    </row>
    <row r="214" spans="2:21" ht="15" customHeight="1" x14ac:dyDescent="0.25">
      <c r="B214" s="236" t="s">
        <v>232</v>
      </c>
      <c r="C214" s="238"/>
      <c r="D214" s="752" t="s">
        <v>52</v>
      </c>
      <c r="E214" s="752"/>
      <c r="F214" s="79" t="s">
        <v>145</v>
      </c>
      <c r="G214" s="1129">
        <v>1175407188</v>
      </c>
      <c r="H214" s="1129"/>
      <c r="I214" s="1129"/>
      <c r="J214" s="759" t="s">
        <v>386</v>
      </c>
      <c r="K214" s="759"/>
      <c r="L214" s="807" t="s">
        <v>387</v>
      </c>
      <c r="M214" s="761"/>
      <c r="N214" s="112">
        <v>923770253.59000003</v>
      </c>
      <c r="O214" s="115">
        <f>142.28/111.82</f>
        <v>1.272402074763012</v>
      </c>
      <c r="P214" s="110" t="s">
        <v>388</v>
      </c>
      <c r="Q214" s="762">
        <f t="shared" si="13"/>
        <v>923770254.16193414</v>
      </c>
      <c r="R214" s="763"/>
      <c r="S214" s="279" t="s">
        <v>227</v>
      </c>
      <c r="T214" s="279"/>
      <c r="U214" s="279"/>
    </row>
    <row r="215" spans="2:21" ht="15.75" customHeight="1" x14ac:dyDescent="0.25">
      <c r="B215" s="236" t="s">
        <v>233</v>
      </c>
      <c r="C215" s="238"/>
      <c r="D215" s="752" t="s">
        <v>52</v>
      </c>
      <c r="E215" s="752"/>
      <c r="F215" s="79" t="s">
        <v>145</v>
      </c>
      <c r="G215" s="1129">
        <v>1173920167</v>
      </c>
      <c r="H215" s="1129"/>
      <c r="I215" s="1129"/>
      <c r="J215" s="759" t="s">
        <v>391</v>
      </c>
      <c r="K215" s="759"/>
      <c r="L215" s="807" t="s">
        <v>392</v>
      </c>
      <c r="M215" s="761"/>
      <c r="N215" s="112">
        <v>923770253.59000003</v>
      </c>
      <c r="O215" s="115">
        <f>142.1/111.82</f>
        <v>1.2707923448399214</v>
      </c>
      <c r="P215" s="110" t="s">
        <v>393</v>
      </c>
      <c r="Q215" s="762">
        <f t="shared" si="13"/>
        <v>923770253.86305404</v>
      </c>
      <c r="R215" s="763"/>
      <c r="S215" s="279" t="s">
        <v>227</v>
      </c>
      <c r="T215" s="279"/>
      <c r="U215" s="279"/>
    </row>
    <row r="216" spans="2:21" ht="15.75" customHeight="1" x14ac:dyDescent="0.25">
      <c r="B216" s="236" t="s">
        <v>235</v>
      </c>
      <c r="C216" s="238"/>
      <c r="D216" s="752" t="s">
        <v>52</v>
      </c>
      <c r="E216" s="752"/>
      <c r="F216" s="79" t="s">
        <v>145</v>
      </c>
      <c r="G216" s="1129">
        <v>1177224657</v>
      </c>
      <c r="H216" s="1129"/>
      <c r="I216" s="1129"/>
      <c r="J216" s="759" t="s">
        <v>403</v>
      </c>
      <c r="K216" s="759"/>
      <c r="L216" s="807" t="s">
        <v>406</v>
      </c>
      <c r="M216" s="761"/>
      <c r="N216" s="112">
        <v>923770253.59000003</v>
      </c>
      <c r="O216" s="115">
        <f>142.5/111.82</f>
        <v>1.2743695224467895</v>
      </c>
      <c r="P216" s="110" t="s">
        <v>407</v>
      </c>
      <c r="Q216" s="762">
        <f t="shared" si="13"/>
        <v>923770253.65431583</v>
      </c>
      <c r="R216" s="763"/>
      <c r="S216" s="279" t="s">
        <v>1151</v>
      </c>
      <c r="T216" s="279"/>
      <c r="U216" s="279"/>
    </row>
    <row r="217" spans="2:21" ht="15.75" customHeight="1" x14ac:dyDescent="0.25">
      <c r="B217" s="236" t="s">
        <v>237</v>
      </c>
      <c r="C217" s="238"/>
      <c r="D217" s="752" t="s">
        <v>52</v>
      </c>
      <c r="E217" s="752"/>
      <c r="F217" s="79" t="s">
        <v>145</v>
      </c>
      <c r="G217" s="1129">
        <v>1177224657</v>
      </c>
      <c r="H217" s="1129"/>
      <c r="I217" s="1129"/>
      <c r="J217" s="759" t="s">
        <v>408</v>
      </c>
      <c r="K217" s="759"/>
      <c r="L217" s="807" t="s">
        <v>406</v>
      </c>
      <c r="M217" s="761"/>
      <c r="N217" s="112">
        <v>923770253.59000003</v>
      </c>
      <c r="O217" s="115">
        <f>142.5/111.82</f>
        <v>1.2743695224467895</v>
      </c>
      <c r="P217" s="110" t="s">
        <v>409</v>
      </c>
      <c r="Q217" s="762">
        <f t="shared" si="13"/>
        <v>923770253.65431583</v>
      </c>
      <c r="R217" s="763"/>
      <c r="S217" s="279" t="s">
        <v>227</v>
      </c>
      <c r="T217" s="279"/>
      <c r="U217" s="279"/>
    </row>
    <row r="218" spans="2:21" ht="56.25" customHeight="1" x14ac:dyDescent="0.25">
      <c r="B218" s="236" t="s">
        <v>240</v>
      </c>
      <c r="C218" s="238"/>
      <c r="D218" s="752" t="s">
        <v>52</v>
      </c>
      <c r="E218" s="752"/>
      <c r="F218" s="79" t="s">
        <v>145</v>
      </c>
      <c r="G218" s="1129">
        <v>1178629066</v>
      </c>
      <c r="H218" s="1129"/>
      <c r="I218" s="1129"/>
      <c r="J218" s="759" t="s">
        <v>412</v>
      </c>
      <c r="K218" s="759"/>
      <c r="L218" s="791">
        <v>43431</v>
      </c>
      <c r="M218" s="761"/>
      <c r="N218" s="112">
        <v>923770253.59000003</v>
      </c>
      <c r="O218" s="115">
        <f>142.67/111.82</f>
        <v>1.2758898229297084</v>
      </c>
      <c r="P218" s="110" t="s">
        <v>409</v>
      </c>
      <c r="Q218" s="762">
        <f t="shared" si="13"/>
        <v>923770254.15378153</v>
      </c>
      <c r="R218" s="763"/>
      <c r="S218" s="279" t="s">
        <v>227</v>
      </c>
      <c r="T218" s="279"/>
      <c r="U218" s="279"/>
    </row>
    <row r="219" spans="2:21" ht="20.25" customHeight="1" x14ac:dyDescent="0.25">
      <c r="B219" s="236" t="s">
        <v>243</v>
      </c>
      <c r="C219" s="238"/>
      <c r="D219" s="752" t="s">
        <v>52</v>
      </c>
      <c r="E219" s="752"/>
      <c r="F219" s="79" t="s">
        <v>145</v>
      </c>
      <c r="G219" s="1129">
        <v>1180033474</v>
      </c>
      <c r="H219" s="1129"/>
      <c r="I219" s="1129"/>
      <c r="J219" s="759" t="s">
        <v>422</v>
      </c>
      <c r="K219" s="759"/>
      <c r="L219" s="760">
        <v>43445</v>
      </c>
      <c r="M219" s="761"/>
      <c r="N219" s="112">
        <v>923770253.59000003</v>
      </c>
      <c r="O219" s="115">
        <f>142.84/111.82</f>
        <v>1.2774101234126276</v>
      </c>
      <c r="P219" s="110" t="s">
        <v>421</v>
      </c>
      <c r="Q219" s="762">
        <f>+G219/O219</f>
        <v>923770253.86922419</v>
      </c>
      <c r="R219" s="763"/>
      <c r="S219" s="279" t="s">
        <v>227</v>
      </c>
      <c r="T219" s="279"/>
      <c r="U219" s="279"/>
    </row>
    <row r="220" spans="2:21" ht="50.25" customHeight="1" x14ac:dyDescent="0.25">
      <c r="B220" s="236" t="s">
        <v>322</v>
      </c>
      <c r="C220" s="238"/>
      <c r="D220" s="752" t="s">
        <v>52</v>
      </c>
      <c r="E220" s="752"/>
      <c r="F220" s="79" t="s">
        <v>145</v>
      </c>
      <c r="G220" s="1129">
        <v>1180033474</v>
      </c>
      <c r="H220" s="1129"/>
      <c r="I220" s="1129"/>
      <c r="J220" s="759" t="s">
        <v>423</v>
      </c>
      <c r="K220" s="759"/>
      <c r="L220" s="760">
        <v>43445</v>
      </c>
      <c r="M220" s="761"/>
      <c r="N220" s="112">
        <v>923770253.59000003</v>
      </c>
      <c r="O220" s="115">
        <f>142.84/111.82</f>
        <v>1.2774101234126276</v>
      </c>
      <c r="P220" s="110" t="s">
        <v>421</v>
      </c>
      <c r="Q220" s="762">
        <f t="shared" ref="Q220" si="14">+G220/O220</f>
        <v>923770253.86922419</v>
      </c>
      <c r="R220" s="763"/>
      <c r="S220" s="279" t="s">
        <v>227</v>
      </c>
      <c r="T220" s="279"/>
      <c r="U220" s="279"/>
    </row>
    <row r="221" spans="2:21" ht="50.25" customHeight="1" x14ac:dyDescent="0.25">
      <c r="B221" s="236" t="s">
        <v>323</v>
      </c>
      <c r="C221" s="238"/>
      <c r="D221" s="752" t="s">
        <v>52</v>
      </c>
      <c r="E221" s="752"/>
      <c r="F221" s="79" t="s">
        <v>145</v>
      </c>
      <c r="G221" s="1129">
        <v>1190690455</v>
      </c>
      <c r="H221" s="1129"/>
      <c r="I221" s="1129"/>
      <c r="J221" s="759" t="s">
        <v>432</v>
      </c>
      <c r="K221" s="759"/>
      <c r="L221" s="760">
        <v>43515</v>
      </c>
      <c r="M221" s="761"/>
      <c r="N221" s="112">
        <v>923770253.59000003</v>
      </c>
      <c r="O221" s="115">
        <f>100.6/78.05</f>
        <v>1.2889173606662396</v>
      </c>
      <c r="P221" s="110" t="s">
        <v>433</v>
      </c>
      <c r="Q221" s="762">
        <f t="shared" si="13"/>
        <v>923791153.20825052</v>
      </c>
      <c r="R221" s="763"/>
      <c r="S221" s="279" t="s">
        <v>227</v>
      </c>
      <c r="T221" s="279"/>
      <c r="U221" s="279"/>
    </row>
    <row r="222" spans="2:21" ht="43.5" customHeight="1" x14ac:dyDescent="0.25">
      <c r="B222" s="236" t="s">
        <v>324</v>
      </c>
      <c r="C222" s="238"/>
      <c r="D222" s="752" t="s">
        <v>52</v>
      </c>
      <c r="E222" s="752"/>
      <c r="F222" s="79" t="s">
        <v>145</v>
      </c>
      <c r="G222" s="1129">
        <v>1197547273</v>
      </c>
      <c r="H222" s="1129"/>
      <c r="I222" s="1129"/>
      <c r="J222" s="759" t="s">
        <v>437</v>
      </c>
      <c r="K222" s="759"/>
      <c r="L222" s="760">
        <v>43544</v>
      </c>
      <c r="M222" s="761"/>
      <c r="N222" s="112">
        <v>923770253.59000003</v>
      </c>
      <c r="O222" s="115">
        <f>101.18/78.05</f>
        <v>1.2963484945547727</v>
      </c>
      <c r="P222" s="110" t="s">
        <v>438</v>
      </c>
      <c r="Q222" s="762">
        <f t="shared" si="13"/>
        <v>923784983.76803708</v>
      </c>
      <c r="R222" s="763"/>
      <c r="S222" s="279" t="s">
        <v>227</v>
      </c>
      <c r="T222" s="279"/>
      <c r="U222" s="279"/>
    </row>
    <row r="223" spans="2:21" ht="34.5" customHeight="1" x14ac:dyDescent="0.25">
      <c r="B223" s="236" t="s">
        <v>325</v>
      </c>
      <c r="C223" s="238"/>
      <c r="D223" s="752" t="s">
        <v>52</v>
      </c>
      <c r="E223" s="752"/>
      <c r="F223" s="79" t="s">
        <v>145</v>
      </c>
      <c r="G223" s="1129">
        <v>1202759891</v>
      </c>
      <c r="H223" s="1129"/>
      <c r="I223" s="1129"/>
      <c r="J223" s="759" t="s">
        <v>494</v>
      </c>
      <c r="K223" s="759"/>
      <c r="L223" s="760">
        <v>43580</v>
      </c>
      <c r="M223" s="761"/>
      <c r="N223" s="112">
        <v>923770253.59000003</v>
      </c>
      <c r="O223" s="115">
        <f>101.62/78.05</f>
        <v>1.3019859064702115</v>
      </c>
      <c r="P223" s="110" t="s">
        <v>440</v>
      </c>
      <c r="Q223" s="762">
        <f t="shared" si="13"/>
        <v>923788717.6987797</v>
      </c>
      <c r="R223" s="763"/>
      <c r="S223" s="279" t="s">
        <v>227</v>
      </c>
      <c r="T223" s="279"/>
      <c r="U223" s="279"/>
    </row>
    <row r="224" spans="2:21" ht="61.5" customHeight="1" x14ac:dyDescent="0.25">
      <c r="B224" s="236" t="s">
        <v>326</v>
      </c>
      <c r="C224" s="238"/>
      <c r="D224" s="752" t="s">
        <v>52</v>
      </c>
      <c r="E224" s="752"/>
      <c r="F224" s="79" t="s">
        <v>145</v>
      </c>
      <c r="G224" s="1129">
        <v>1208653662.2483025</v>
      </c>
      <c r="H224" s="1129"/>
      <c r="I224" s="1129"/>
      <c r="J224" s="473" t="s">
        <v>516</v>
      </c>
      <c r="K224" s="473"/>
      <c r="L224" s="1130">
        <v>43612</v>
      </c>
      <c r="M224" s="1130"/>
      <c r="N224" s="112">
        <v>923770254</v>
      </c>
      <c r="O224" s="115">
        <f>102.12/78.05</f>
        <v>1.3083920563741192</v>
      </c>
      <c r="P224" s="110" t="s">
        <v>495</v>
      </c>
      <c r="Q224" s="762">
        <f t="shared" si="13"/>
        <v>923770254.00000012</v>
      </c>
      <c r="R224" s="763"/>
      <c r="S224" s="1131" t="s">
        <v>554</v>
      </c>
      <c r="T224" s="1132"/>
      <c r="U224" s="1133"/>
    </row>
    <row r="225" spans="2:21" ht="27" customHeight="1" x14ac:dyDescent="0.25">
      <c r="B225" s="236" t="s">
        <v>1152</v>
      </c>
      <c r="C225" s="238"/>
      <c r="D225" s="752" t="s">
        <v>52</v>
      </c>
      <c r="E225" s="752"/>
      <c r="F225" s="79" t="s">
        <v>145</v>
      </c>
      <c r="G225" s="1129">
        <v>1208653662.2483025</v>
      </c>
      <c r="H225" s="1129"/>
      <c r="I225" s="1129"/>
      <c r="J225" s="473"/>
      <c r="K225" s="473"/>
      <c r="L225" s="1130"/>
      <c r="M225" s="1130"/>
      <c r="N225" s="112">
        <v>923770254</v>
      </c>
      <c r="O225" s="115">
        <f t="shared" ref="O225:O226" si="15">102.12/78.05</f>
        <v>1.3083920563741192</v>
      </c>
      <c r="P225" s="110" t="s">
        <v>495</v>
      </c>
      <c r="Q225" s="762">
        <f t="shared" si="13"/>
        <v>923770254.00000012</v>
      </c>
      <c r="R225" s="763"/>
      <c r="S225" s="1134"/>
      <c r="T225" s="1135"/>
      <c r="U225" s="1136"/>
    </row>
    <row r="226" spans="2:21" ht="27" customHeight="1" x14ac:dyDescent="0.25">
      <c r="B226" s="236" t="s">
        <v>1153</v>
      </c>
      <c r="C226" s="238"/>
      <c r="D226" s="752" t="s">
        <v>52</v>
      </c>
      <c r="E226" s="752"/>
      <c r="F226" s="79" t="s">
        <v>145</v>
      </c>
      <c r="G226" s="1129">
        <v>1104224629.5033953</v>
      </c>
      <c r="H226" s="1129"/>
      <c r="I226" s="1129"/>
      <c r="J226" s="473"/>
      <c r="K226" s="473"/>
      <c r="L226" s="1130"/>
      <c r="M226" s="1130"/>
      <c r="N226" s="112">
        <v>852687174</v>
      </c>
      <c r="O226" s="115">
        <f t="shared" si="15"/>
        <v>1.3083920563741192</v>
      </c>
      <c r="P226" s="110" t="s">
        <v>495</v>
      </c>
      <c r="Q226" s="762">
        <f t="shared" si="13"/>
        <v>843955467.41813552</v>
      </c>
      <c r="R226" s="763"/>
      <c r="S226" s="1137"/>
      <c r="T226" s="1138"/>
      <c r="U226" s="1139"/>
    </row>
    <row r="227" spans="2:21" ht="15.75" customHeight="1" x14ac:dyDescent="0.25">
      <c r="B227" s="236" t="s">
        <v>1154</v>
      </c>
      <c r="C227" s="238"/>
      <c r="D227" s="752" t="s">
        <v>52</v>
      </c>
      <c r="E227" s="752"/>
      <c r="F227" s="79" t="s">
        <v>145</v>
      </c>
      <c r="G227" s="1129">
        <v>11552029.939495197</v>
      </c>
      <c r="H227" s="1129"/>
      <c r="I227" s="1129"/>
      <c r="J227" s="759" t="s">
        <v>1155</v>
      </c>
      <c r="K227" s="759"/>
      <c r="L227" s="1140">
        <v>43748</v>
      </c>
      <c r="M227" s="1141"/>
      <c r="N227" s="112"/>
      <c r="O227" s="115">
        <f>103.26/78.05</f>
        <v>1.322998078155029</v>
      </c>
      <c r="P227" s="110" t="s">
        <v>559</v>
      </c>
      <c r="Q227" s="762">
        <f t="shared" si="13"/>
        <v>8731705.7599999998</v>
      </c>
      <c r="R227" s="763"/>
      <c r="S227" s="279" t="s">
        <v>1156</v>
      </c>
      <c r="T227" s="279"/>
      <c r="U227" s="279"/>
    </row>
    <row r="228" spans="2:21" ht="15.75" x14ac:dyDescent="0.25">
      <c r="B228" s="236" t="s">
        <v>523</v>
      </c>
      <c r="C228" s="238"/>
      <c r="D228" s="752" t="s">
        <v>52</v>
      </c>
      <c r="E228" s="752"/>
      <c r="F228" s="79" t="s">
        <v>145</v>
      </c>
      <c r="G228" s="1129">
        <v>1128103492.4694428</v>
      </c>
      <c r="H228" s="1129"/>
      <c r="I228" s="1129"/>
      <c r="J228" s="759" t="s">
        <v>524</v>
      </c>
      <c r="K228" s="759"/>
      <c r="L228" s="1140">
        <v>43748</v>
      </c>
      <c r="M228" s="1141"/>
      <c r="N228" s="112">
        <v>852687174</v>
      </c>
      <c r="O228" s="115">
        <f>103.26/78.05</f>
        <v>1.322998078155029</v>
      </c>
      <c r="P228" s="110" t="s">
        <v>559</v>
      </c>
      <c r="Q228" s="762">
        <f t="shared" si="13"/>
        <v>852687174</v>
      </c>
      <c r="R228" s="763"/>
      <c r="S228" s="1131" t="s">
        <v>560</v>
      </c>
      <c r="T228" s="1132"/>
      <c r="U228" s="1133"/>
    </row>
    <row r="229" spans="2:21" ht="15.75" x14ac:dyDescent="0.25">
      <c r="B229" s="236" t="s">
        <v>555</v>
      </c>
      <c r="C229" s="238"/>
      <c r="D229" s="752" t="s">
        <v>52</v>
      </c>
      <c r="E229" s="752"/>
      <c r="F229" s="79" t="s">
        <v>145</v>
      </c>
      <c r="G229" s="1129">
        <v>1128103492.4694428</v>
      </c>
      <c r="H229" s="1129"/>
      <c r="I229" s="1129"/>
      <c r="J229" s="759" t="s">
        <v>556</v>
      </c>
      <c r="K229" s="759"/>
      <c r="L229" s="1140">
        <v>43748</v>
      </c>
      <c r="M229" s="1141"/>
      <c r="N229" s="112">
        <v>852687174</v>
      </c>
      <c r="O229" s="115">
        <f t="shared" ref="O229:O233" si="16">103.26/78.05</f>
        <v>1.322998078155029</v>
      </c>
      <c r="P229" s="110" t="s">
        <v>559</v>
      </c>
      <c r="Q229" s="762">
        <f t="shared" si="13"/>
        <v>852687174</v>
      </c>
      <c r="R229" s="763"/>
      <c r="S229" s="1134"/>
      <c r="T229" s="1135"/>
      <c r="U229" s="1136"/>
    </row>
    <row r="230" spans="2:21" ht="15" customHeight="1" x14ac:dyDescent="0.25">
      <c r="B230" s="236" t="s">
        <v>557</v>
      </c>
      <c r="C230" s="238"/>
      <c r="D230" s="752" t="s">
        <v>52</v>
      </c>
      <c r="E230" s="752"/>
      <c r="F230" s="79" t="s">
        <v>145</v>
      </c>
      <c r="G230" s="1129">
        <v>1128103492.4694428</v>
      </c>
      <c r="H230" s="1129"/>
      <c r="I230" s="1129"/>
      <c r="J230" s="759" t="s">
        <v>558</v>
      </c>
      <c r="K230" s="759"/>
      <c r="L230" s="1140">
        <v>43748</v>
      </c>
      <c r="M230" s="1141"/>
      <c r="N230" s="112">
        <v>852687174</v>
      </c>
      <c r="O230" s="115">
        <f t="shared" si="16"/>
        <v>1.322998078155029</v>
      </c>
      <c r="P230" s="110" t="s">
        <v>559</v>
      </c>
      <c r="Q230" s="762">
        <f t="shared" si="13"/>
        <v>852687174</v>
      </c>
      <c r="R230" s="763"/>
      <c r="S230" s="1134"/>
      <c r="T230" s="1135"/>
      <c r="U230" s="1136"/>
    </row>
    <row r="231" spans="2:21" ht="15" customHeight="1" x14ac:dyDescent="0.25">
      <c r="B231" s="236" t="s">
        <v>561</v>
      </c>
      <c r="C231" s="238"/>
      <c r="D231" s="752" t="s">
        <v>52</v>
      </c>
      <c r="E231" s="752"/>
      <c r="F231" s="79" t="s">
        <v>145</v>
      </c>
      <c r="G231" s="1129">
        <v>1128103492.4694428</v>
      </c>
      <c r="H231" s="1129"/>
      <c r="I231" s="1129"/>
      <c r="J231" s="759" t="s">
        <v>562</v>
      </c>
      <c r="K231" s="759"/>
      <c r="L231" s="1140">
        <v>43748</v>
      </c>
      <c r="M231" s="1141"/>
      <c r="N231" s="112">
        <v>852687174</v>
      </c>
      <c r="O231" s="115">
        <f t="shared" si="16"/>
        <v>1.322998078155029</v>
      </c>
      <c r="P231" s="110" t="s">
        <v>559</v>
      </c>
      <c r="Q231" s="762">
        <f t="shared" si="13"/>
        <v>852687174</v>
      </c>
      <c r="R231" s="763"/>
      <c r="S231" s="1134"/>
      <c r="T231" s="1135"/>
      <c r="U231" s="1136"/>
    </row>
    <row r="232" spans="2:21" ht="15" customHeight="1" x14ac:dyDescent="0.25">
      <c r="B232" s="236" t="s">
        <v>563</v>
      </c>
      <c r="C232" s="238"/>
      <c r="D232" s="752" t="s">
        <v>52</v>
      </c>
      <c r="E232" s="752"/>
      <c r="F232" s="79" t="s">
        <v>145</v>
      </c>
      <c r="G232" s="1129">
        <v>1128103492.4694428</v>
      </c>
      <c r="H232" s="1129"/>
      <c r="I232" s="1129"/>
      <c r="J232" s="759" t="s">
        <v>564</v>
      </c>
      <c r="K232" s="759"/>
      <c r="L232" s="1140">
        <v>43748</v>
      </c>
      <c r="M232" s="1141"/>
      <c r="N232" s="112">
        <v>852687174</v>
      </c>
      <c r="O232" s="115">
        <f t="shared" si="16"/>
        <v>1.322998078155029</v>
      </c>
      <c r="P232" s="110" t="s">
        <v>559</v>
      </c>
      <c r="Q232" s="762">
        <f t="shared" si="13"/>
        <v>852687174</v>
      </c>
      <c r="R232" s="763"/>
      <c r="S232" s="1134"/>
      <c r="T232" s="1135"/>
      <c r="U232" s="1136"/>
    </row>
    <row r="233" spans="2:21" ht="15" customHeight="1" x14ac:dyDescent="0.25">
      <c r="B233" s="236" t="s">
        <v>1157</v>
      </c>
      <c r="C233" s="238"/>
      <c r="D233" s="752" t="s">
        <v>52</v>
      </c>
      <c r="E233" s="752"/>
      <c r="F233" s="79" t="s">
        <v>145</v>
      </c>
      <c r="G233" s="1129">
        <f>142220.912723917</f>
        <v>142220.91272391699</v>
      </c>
      <c r="H233" s="1129"/>
      <c r="I233" s="1129"/>
      <c r="J233" s="759"/>
      <c r="K233" s="759"/>
      <c r="L233" s="1140">
        <v>43748</v>
      </c>
      <c r="M233" s="1141"/>
      <c r="N233" s="112"/>
      <c r="O233" s="115">
        <f t="shared" si="16"/>
        <v>1.322998078155029</v>
      </c>
      <c r="P233" s="110" t="s">
        <v>559</v>
      </c>
      <c r="Q233" s="762">
        <f t="shared" si="13"/>
        <v>107498.95640230215</v>
      </c>
      <c r="R233" s="763"/>
      <c r="S233" s="1137"/>
      <c r="T233" s="1138"/>
      <c r="U233" s="1139"/>
    </row>
    <row r="234" spans="2:21" ht="15" hidden="1" customHeight="1" x14ac:dyDescent="0.25">
      <c r="B234" s="236" t="s">
        <v>1158</v>
      </c>
      <c r="C234" s="238"/>
      <c r="D234" s="752" t="s">
        <v>52</v>
      </c>
      <c r="E234" s="752"/>
      <c r="F234" s="79" t="s">
        <v>145</v>
      </c>
      <c r="G234" s="1129">
        <v>1134002930</v>
      </c>
      <c r="H234" s="1129"/>
      <c r="I234" s="1129"/>
      <c r="J234" s="759" t="s">
        <v>1159</v>
      </c>
      <c r="K234" s="759"/>
      <c r="L234" s="760">
        <v>43844</v>
      </c>
      <c r="M234" s="761"/>
      <c r="N234" s="112">
        <v>852687174</v>
      </c>
      <c r="O234" s="115">
        <f>103.8/78.05</f>
        <v>1.3299167200512492</v>
      </c>
      <c r="P234" s="110" t="s">
        <v>572</v>
      </c>
      <c r="Q234" s="762">
        <f t="shared" si="13"/>
        <v>852687174.24373794</v>
      </c>
      <c r="R234" s="763"/>
      <c r="S234" s="279" t="s">
        <v>1160</v>
      </c>
      <c r="T234" s="279"/>
      <c r="U234" s="279"/>
    </row>
    <row r="235" spans="2:21" ht="15" hidden="1" customHeight="1" x14ac:dyDescent="0.25">
      <c r="B235" s="236" t="s">
        <v>1161</v>
      </c>
      <c r="C235" s="238"/>
      <c r="D235" s="752" t="s">
        <v>52</v>
      </c>
      <c r="E235" s="752"/>
      <c r="F235" s="79" t="s">
        <v>145</v>
      </c>
      <c r="G235" s="1129">
        <v>1139221904.97</v>
      </c>
      <c r="H235" s="1129"/>
      <c r="I235" s="1129"/>
      <c r="J235" s="759" t="s">
        <v>1162</v>
      </c>
      <c r="K235" s="759"/>
      <c r="L235" s="760">
        <v>43893</v>
      </c>
      <c r="M235" s="761"/>
      <c r="N235" s="112">
        <v>852687174</v>
      </c>
      <c r="O235" s="115">
        <f>104.24/78.05</f>
        <v>1.3355541319666879</v>
      </c>
      <c r="P235" s="110" t="s">
        <v>1163</v>
      </c>
      <c r="Q235" s="762">
        <f t="shared" si="13"/>
        <v>852995679.99720371</v>
      </c>
      <c r="R235" s="763"/>
      <c r="S235" s="279" t="s">
        <v>1164</v>
      </c>
      <c r="T235" s="279"/>
      <c r="U235" s="279"/>
    </row>
    <row r="236" spans="2:21" ht="21.75" hidden="1" customHeight="1" x14ac:dyDescent="0.25">
      <c r="B236" s="236" t="s">
        <v>1165</v>
      </c>
      <c r="C236" s="238"/>
      <c r="D236" s="752" t="s">
        <v>52</v>
      </c>
      <c r="E236" s="752"/>
      <c r="F236" s="79" t="s">
        <v>145</v>
      </c>
      <c r="G236" s="1129">
        <v>1146457297</v>
      </c>
      <c r="H236" s="1129"/>
      <c r="I236" s="1129"/>
      <c r="J236" s="759" t="s">
        <v>1166</v>
      </c>
      <c r="K236" s="759"/>
      <c r="L236" s="760">
        <v>43906</v>
      </c>
      <c r="M236" s="761"/>
      <c r="N236" s="112">
        <v>852687174</v>
      </c>
      <c r="O236" s="115">
        <f>104.94/78.05</f>
        <v>1.3445227418321588</v>
      </c>
      <c r="P236" s="110" t="s">
        <v>1167</v>
      </c>
      <c r="Q236" s="762">
        <f t="shared" si="13"/>
        <v>852687173.91700017</v>
      </c>
      <c r="R236" s="763"/>
      <c r="S236" s="279" t="s">
        <v>1168</v>
      </c>
      <c r="T236" s="279"/>
      <c r="U236" s="279"/>
    </row>
    <row r="237" spans="2:21" ht="12.75" hidden="1" customHeight="1" x14ac:dyDescent="0.25">
      <c r="B237" s="236" t="s">
        <v>1169</v>
      </c>
      <c r="C237" s="238"/>
      <c r="D237" s="752" t="s">
        <v>52</v>
      </c>
      <c r="E237" s="752"/>
      <c r="F237" s="79" t="s">
        <v>145</v>
      </c>
      <c r="G237" s="1129">
        <v>1159384899</v>
      </c>
      <c r="H237" s="1129"/>
      <c r="I237" s="1129"/>
      <c r="J237" s="759" t="s">
        <v>1170</v>
      </c>
      <c r="K237" s="759"/>
      <c r="L237" s="760">
        <v>43935</v>
      </c>
      <c r="M237" s="761"/>
      <c r="N237" s="112">
        <v>852687174</v>
      </c>
      <c r="O237" s="115">
        <f>105.53/78.05</f>
        <v>1.35208199871877</v>
      </c>
      <c r="P237" s="110" t="s">
        <v>1171</v>
      </c>
      <c r="Q237" s="762">
        <f t="shared" si="13"/>
        <v>857481203.13607502</v>
      </c>
      <c r="R237" s="763"/>
      <c r="S237" s="279" t="s">
        <v>1172</v>
      </c>
      <c r="T237" s="279"/>
      <c r="U237" s="279"/>
    </row>
    <row r="238" spans="2:21" ht="15.75" x14ac:dyDescent="0.25">
      <c r="B238" s="236" t="s">
        <v>1173</v>
      </c>
      <c r="C238" s="238"/>
      <c r="D238" s="752" t="s">
        <v>52</v>
      </c>
      <c r="E238" s="752"/>
      <c r="F238" s="79" t="s">
        <v>145</v>
      </c>
      <c r="G238" s="1129">
        <v>1154760208.74</v>
      </c>
      <c r="H238" s="1129"/>
      <c r="I238" s="1129"/>
      <c r="J238" s="759" t="s">
        <v>1174</v>
      </c>
      <c r="K238" s="759"/>
      <c r="L238" s="760">
        <v>43973</v>
      </c>
      <c r="M238" s="761"/>
      <c r="N238" s="112">
        <v>852687174</v>
      </c>
      <c r="O238" s="115">
        <f>[25]IPC!$S$13/78.05</f>
        <v>1.3542600896860988</v>
      </c>
      <c r="P238" s="110" t="s">
        <v>1175</v>
      </c>
      <c r="Q238" s="762">
        <f t="shared" si="13"/>
        <v>852687174.00337744</v>
      </c>
      <c r="R238" s="763"/>
      <c r="S238" s="279" t="s">
        <v>1176</v>
      </c>
      <c r="T238" s="279"/>
      <c r="U238" s="279"/>
    </row>
    <row r="239" spans="2:21" ht="15.75" x14ac:dyDescent="0.25">
      <c r="B239" s="236" t="s">
        <v>1177</v>
      </c>
      <c r="C239" s="238"/>
      <c r="D239" s="752" t="s">
        <v>52</v>
      </c>
      <c r="E239" s="752"/>
      <c r="F239" s="79" t="s">
        <v>145</v>
      </c>
      <c r="G239" s="221">
        <v>1151045748.27</v>
      </c>
      <c r="H239" s="130"/>
      <c r="I239" s="130"/>
      <c r="J239" s="759" t="s">
        <v>1178</v>
      </c>
      <c r="K239" s="759"/>
      <c r="L239" s="760">
        <v>43998</v>
      </c>
      <c r="M239" s="761"/>
      <c r="N239" s="112">
        <v>852687174</v>
      </c>
      <c r="O239" s="115">
        <f>[25]IPC!$S$14/78.05</f>
        <v>1.3499039077514414</v>
      </c>
      <c r="P239" s="110" t="s">
        <v>1179</v>
      </c>
      <c r="Q239" s="762">
        <f t="shared" si="13"/>
        <v>852687173.99841964</v>
      </c>
      <c r="R239" s="763"/>
      <c r="S239" s="279" t="s">
        <v>1180</v>
      </c>
      <c r="T239" s="279"/>
      <c r="U239" s="279"/>
    </row>
    <row r="240" spans="2:21" ht="15.75" x14ac:dyDescent="0.25">
      <c r="B240" s="236" t="s">
        <v>1181</v>
      </c>
      <c r="C240" s="238"/>
      <c r="D240" s="752" t="s">
        <v>52</v>
      </c>
      <c r="E240" s="752"/>
      <c r="F240" s="79" t="s">
        <v>145</v>
      </c>
      <c r="G240" s="130">
        <v>625016441</v>
      </c>
      <c r="H240" s="130"/>
      <c r="I240" s="130"/>
      <c r="J240" s="759" t="s">
        <v>1182</v>
      </c>
      <c r="K240" s="759"/>
      <c r="L240" s="760">
        <v>44026</v>
      </c>
      <c r="M240" s="761"/>
      <c r="N240" s="1142">
        <v>464728334</v>
      </c>
      <c r="O240" s="115">
        <f>[25]IPC!$S$15/78.05</f>
        <v>1.3449071108263935</v>
      </c>
      <c r="P240" s="110" t="s">
        <v>1183</v>
      </c>
      <c r="Q240" s="762">
        <f t="shared" si="13"/>
        <v>464728334.0006668</v>
      </c>
      <c r="R240" s="763"/>
      <c r="S240" s="279" t="s">
        <v>1184</v>
      </c>
      <c r="T240" s="279"/>
      <c r="U240" s="279"/>
    </row>
    <row r="241" spans="1:24" ht="15" customHeight="1" x14ac:dyDescent="0.25">
      <c r="B241" s="203"/>
      <c r="C241" s="204"/>
      <c r="D241" s="1143"/>
      <c r="E241" s="231"/>
      <c r="F241" s="79"/>
      <c r="G241" s="130"/>
      <c r="H241" s="130"/>
      <c r="I241" s="130"/>
      <c r="J241" s="227"/>
      <c r="K241" s="227"/>
      <c r="L241" s="232"/>
      <c r="M241" s="223"/>
      <c r="N241" s="1142"/>
      <c r="O241" s="115"/>
      <c r="P241" s="110"/>
      <c r="Q241" s="218"/>
      <c r="R241" s="219"/>
      <c r="S241" s="207"/>
      <c r="T241" s="207"/>
      <c r="U241" s="207"/>
    </row>
    <row r="242" spans="1:24" ht="15" customHeight="1" x14ac:dyDescent="0.25">
      <c r="B242" s="203"/>
      <c r="C242" s="204"/>
      <c r="D242" s="1143"/>
      <c r="E242" s="231"/>
      <c r="F242" s="79"/>
      <c r="G242" s="130"/>
      <c r="H242" s="130"/>
      <c r="I242" s="130"/>
      <c r="J242" s="227"/>
      <c r="K242" s="227"/>
      <c r="L242" s="232"/>
      <c r="M242" s="223"/>
      <c r="N242" s="1142"/>
      <c r="O242" s="115"/>
      <c r="P242" s="110"/>
      <c r="Q242" s="218"/>
      <c r="R242" s="219"/>
      <c r="S242" s="207"/>
      <c r="T242" s="207"/>
      <c r="U242" s="207"/>
    </row>
    <row r="243" spans="1:24" ht="30" customHeight="1" x14ac:dyDescent="0.25">
      <c r="A243" s="1144"/>
      <c r="B243" s="259" t="s">
        <v>1185</v>
      </c>
      <c r="C243" s="260"/>
      <c r="D243" s="260"/>
      <c r="E243" s="261"/>
      <c r="F243" s="80"/>
      <c r="G243" s="1145">
        <f>SUM(G202:G242)</f>
        <v>42330698834.179436</v>
      </c>
      <c r="H243" s="1145"/>
      <c r="I243" s="1145"/>
      <c r="J243" s="1146"/>
      <c r="K243" s="1146"/>
      <c r="L243" s="1147"/>
      <c r="M243" s="1148"/>
      <c r="N243" s="1149">
        <f>SUM(N202:N242)</f>
        <v>32867460508.98</v>
      </c>
      <c r="O243" s="1150"/>
      <c r="P243" s="1151"/>
      <c r="Q243" s="1152">
        <f>SUM(Q202:R242)</f>
        <v>32872724642.910583</v>
      </c>
      <c r="R243" s="1153">
        <f>SUM(R202:T237)</f>
        <v>0</v>
      </c>
      <c r="S243" s="1154">
        <f>+Q243-N243</f>
        <v>5264133.9305839539</v>
      </c>
      <c r="T243" s="249"/>
      <c r="U243" s="249"/>
    </row>
    <row r="244" spans="1:24" ht="14.25" customHeight="1" x14ac:dyDescent="0.25">
      <c r="B244" s="131"/>
      <c r="C244" s="82"/>
      <c r="D244" s="131"/>
      <c r="E244" s="131"/>
      <c r="F244" s="82"/>
      <c r="G244" s="130"/>
      <c r="H244" s="130"/>
      <c r="I244" s="130"/>
      <c r="J244" s="1155"/>
      <c r="K244" s="1155"/>
      <c r="L244" s="1156"/>
      <c r="M244" s="1157"/>
      <c r="N244" s="1142"/>
      <c r="O244" s="1158"/>
      <c r="P244" s="1159"/>
      <c r="Q244" s="1160"/>
      <c r="R244" s="1160"/>
      <c r="S244" s="230"/>
      <c r="T244" s="230"/>
      <c r="U244" s="230"/>
    </row>
    <row r="245" spans="1:24" ht="14.25" customHeight="1" x14ac:dyDescent="0.25">
      <c r="B245" s="1161" t="s">
        <v>1186</v>
      </c>
      <c r="C245" s="230"/>
      <c r="D245" s="131"/>
      <c r="E245" s="131"/>
      <c r="F245" s="82"/>
      <c r="G245" s="130"/>
      <c r="H245" s="130"/>
      <c r="I245" s="130"/>
      <c r="J245" s="1155"/>
      <c r="K245" s="1155"/>
      <c r="L245" s="1156"/>
      <c r="M245" s="1157"/>
      <c r="N245" s="1142"/>
      <c r="O245" s="1158"/>
      <c r="P245" s="1159"/>
      <c r="Q245" s="1160"/>
      <c r="R245" s="1160"/>
      <c r="S245" s="230"/>
      <c r="T245" s="230"/>
      <c r="U245" s="230"/>
    </row>
    <row r="246" spans="1:24" ht="14.25" customHeight="1" x14ac:dyDescent="0.25">
      <c r="B246" s="1162" t="s">
        <v>1187</v>
      </c>
      <c r="C246" s="1163"/>
      <c r="D246" s="752" t="s">
        <v>52</v>
      </c>
      <c r="E246" s="752"/>
      <c r="F246" s="79" t="s">
        <v>145</v>
      </c>
      <c r="G246" s="1129">
        <v>496102</v>
      </c>
      <c r="H246" s="1129"/>
      <c r="I246" s="1129"/>
      <c r="J246" s="759" t="s">
        <v>1188</v>
      </c>
      <c r="K246" s="759"/>
      <c r="L246" s="760">
        <v>43432</v>
      </c>
      <c r="M246" s="761"/>
      <c r="N246" s="112"/>
      <c r="O246" s="115">
        <f>142.67/111.82</f>
        <v>1.2758898229297084</v>
      </c>
      <c r="P246" s="110" t="s">
        <v>409</v>
      </c>
      <c r="Q246" s="762">
        <f>+G246/O246</f>
        <v>388828.24448026915</v>
      </c>
      <c r="R246" s="763"/>
      <c r="S246" s="279" t="s">
        <v>411</v>
      </c>
      <c r="T246" s="279"/>
      <c r="U246" s="279"/>
    </row>
    <row r="247" spans="1:24" ht="14.25" customHeight="1" x14ac:dyDescent="0.25">
      <c r="B247" s="398" t="s">
        <v>1189</v>
      </c>
      <c r="C247" s="400"/>
      <c r="D247" s="752" t="s">
        <v>52</v>
      </c>
      <c r="E247" s="752"/>
      <c r="F247" s="79" t="s">
        <v>145</v>
      </c>
      <c r="G247" s="1129">
        <v>3773012.800566304</v>
      </c>
      <c r="H247" s="1129"/>
      <c r="I247" s="1129"/>
      <c r="J247" s="759" t="s">
        <v>1190</v>
      </c>
      <c r="K247" s="759"/>
      <c r="L247" s="760">
        <v>43748</v>
      </c>
      <c r="M247" s="761"/>
      <c r="N247" s="112"/>
      <c r="O247" s="115">
        <f>103.26/111.82</f>
        <v>0.92344839921302102</v>
      </c>
      <c r="P247" s="110" t="s">
        <v>559</v>
      </c>
      <c r="Q247" s="765">
        <v>2851865.67</v>
      </c>
      <c r="R247" s="766"/>
      <c r="S247" s="279" t="s">
        <v>1191</v>
      </c>
      <c r="T247" s="279"/>
      <c r="U247" s="279"/>
    </row>
    <row r="248" spans="1:24" ht="36" customHeight="1" x14ac:dyDescent="0.25">
      <c r="B248" s="398" t="s">
        <v>1192</v>
      </c>
      <c r="C248" s="400"/>
      <c r="D248" s="752" t="s">
        <v>52</v>
      </c>
      <c r="E248" s="752"/>
      <c r="F248" s="79" t="s">
        <v>145</v>
      </c>
      <c r="G248" s="1129">
        <v>389605</v>
      </c>
      <c r="H248" s="1129"/>
      <c r="I248" s="1129"/>
      <c r="J248" s="759"/>
      <c r="K248" s="759"/>
      <c r="L248" s="760">
        <v>43935</v>
      </c>
      <c r="M248" s="761"/>
      <c r="N248" s="226"/>
      <c r="O248" s="115">
        <f>105.53/78.05</f>
        <v>1.35208199871877</v>
      </c>
      <c r="P248" s="113" t="s">
        <v>1171</v>
      </c>
      <c r="Q248" s="783">
        <f t="shared" ref="Q248" si="17">+G248/O248</f>
        <v>288151.90230266278</v>
      </c>
      <c r="R248" s="783"/>
      <c r="S248" s="279" t="s">
        <v>1193</v>
      </c>
      <c r="T248" s="279"/>
      <c r="U248" s="279"/>
      <c r="X248" s="77"/>
    </row>
    <row r="249" spans="1:24" ht="14.25" customHeight="1" x14ac:dyDescent="0.25">
      <c r="A249" s="1144"/>
      <c r="B249" s="259" t="s">
        <v>1194</v>
      </c>
      <c r="C249" s="260"/>
      <c r="D249" s="260"/>
      <c r="E249" s="261"/>
      <c r="F249" s="80"/>
      <c r="G249" s="1145">
        <f>SUM(G246:H248)</f>
        <v>4658719.8005663045</v>
      </c>
      <c r="H249" s="1145"/>
      <c r="I249" s="1145"/>
      <c r="J249" s="1146"/>
      <c r="K249" s="1146"/>
      <c r="L249" s="1147"/>
      <c r="M249" s="1148"/>
      <c r="N249" s="1145">
        <f>SUM(N246:N248)</f>
        <v>0</v>
      </c>
      <c r="O249" s="1145"/>
      <c r="P249" s="1145"/>
      <c r="Q249" s="1152">
        <f t="shared" ref="Q249:R249" si="18">SUM(Q246:R248)</f>
        <v>3528845.8167829318</v>
      </c>
      <c r="R249" s="1153">
        <f t="shared" si="18"/>
        <v>0</v>
      </c>
      <c r="S249" s="1154">
        <f>+Q249-N249</f>
        <v>3528845.8167829318</v>
      </c>
      <c r="T249" s="249"/>
      <c r="U249" s="249"/>
      <c r="X249" s="78"/>
    </row>
    <row r="250" spans="1:24" ht="14.25" customHeight="1" x14ac:dyDescent="0.25">
      <c r="A250" s="1144"/>
      <c r="B250" s="259" t="s">
        <v>1195</v>
      </c>
      <c r="C250" s="260"/>
      <c r="D250" s="260"/>
      <c r="E250" s="261"/>
      <c r="F250" s="80"/>
      <c r="G250" s="1145">
        <f>+G243+G249</f>
        <v>42335357553.980003</v>
      </c>
      <c r="H250" s="1145"/>
      <c r="I250" s="1145"/>
      <c r="J250" s="1146"/>
      <c r="K250" s="1146"/>
      <c r="L250" s="1147"/>
      <c r="M250" s="1148"/>
      <c r="N250" s="1145">
        <f>+N243+N249</f>
        <v>32867460508.98</v>
      </c>
      <c r="O250" s="1145"/>
      <c r="P250" s="1145"/>
      <c r="Q250" s="1152">
        <f t="shared" ref="Q250:R250" si="19">+Q243+Q249</f>
        <v>32876253488.727367</v>
      </c>
      <c r="R250" s="1153">
        <f t="shared" si="19"/>
        <v>0</v>
      </c>
      <c r="S250" s="1154">
        <f>+Q250-N250</f>
        <v>8792979.7473678589</v>
      </c>
      <c r="T250" s="249"/>
      <c r="U250" s="249"/>
    </row>
    <row r="251" spans="1:24" ht="45" customHeight="1" x14ac:dyDescent="0.25">
      <c r="B251" s="230"/>
      <c r="C251" s="230"/>
      <c r="D251" s="131"/>
      <c r="E251" s="131"/>
      <c r="F251" s="82"/>
      <c r="G251" s="130"/>
      <c r="H251" s="130"/>
      <c r="I251" s="130"/>
      <c r="J251" s="1155"/>
      <c r="K251" s="1155"/>
      <c r="L251" s="1156"/>
      <c r="M251" s="1157"/>
      <c r="N251" s="1142"/>
      <c r="O251" s="1158"/>
      <c r="P251" s="1159"/>
      <c r="Q251" s="1160"/>
      <c r="R251" s="1160"/>
      <c r="S251" s="230"/>
      <c r="T251" s="230"/>
      <c r="U251" s="230"/>
    </row>
    <row r="252" spans="1:24" ht="14.25" customHeight="1" x14ac:dyDescent="0.25">
      <c r="B252" s="230"/>
      <c r="C252" s="230"/>
      <c r="D252" s="131"/>
      <c r="E252" s="131"/>
      <c r="F252" s="82"/>
      <c r="G252" s="130"/>
      <c r="H252" s="130"/>
      <c r="I252" s="130"/>
      <c r="J252" s="1155"/>
      <c r="K252" s="1155"/>
      <c r="L252" s="1156"/>
      <c r="M252" s="1157"/>
      <c r="N252" s="1142"/>
      <c r="O252" s="1158"/>
      <c r="P252" s="1159"/>
      <c r="Q252" s="1160"/>
      <c r="R252" s="1160"/>
      <c r="S252" s="230"/>
      <c r="T252" s="230"/>
      <c r="U252" s="230"/>
    </row>
    <row r="253" spans="1:24" ht="48" customHeight="1" x14ac:dyDescent="0.2"/>
    <row r="254" spans="1:24" ht="14.25" customHeight="1" x14ac:dyDescent="0.2">
      <c r="A254" s="1" t="s">
        <v>579</v>
      </c>
      <c r="B254" s="412" t="s">
        <v>313</v>
      </c>
      <c r="C254" s="412"/>
      <c r="D254" s="412"/>
      <c r="E254" s="412"/>
      <c r="F254" s="412"/>
      <c r="G254" s="412"/>
      <c r="H254" s="412"/>
      <c r="I254" s="412"/>
      <c r="J254" s="412"/>
      <c r="K254" s="412"/>
      <c r="L254" s="412"/>
      <c r="M254" s="412"/>
      <c r="N254" s="412"/>
      <c r="O254" s="412"/>
      <c r="P254" s="412"/>
      <c r="Q254" s="412"/>
      <c r="R254" s="412"/>
      <c r="S254" s="412"/>
      <c r="T254" s="412"/>
      <c r="U254" s="412"/>
    </row>
    <row r="255" spans="1:24" ht="14.25" customHeight="1" x14ac:dyDescent="0.2">
      <c r="B255" s="776" t="s">
        <v>132</v>
      </c>
      <c r="C255" s="776"/>
      <c r="D255" s="777" t="s">
        <v>133</v>
      </c>
      <c r="E255" s="777"/>
      <c r="F255" s="777" t="s">
        <v>134</v>
      </c>
      <c r="G255" s="778" t="s">
        <v>135</v>
      </c>
      <c r="H255" s="778"/>
      <c r="I255" s="778"/>
      <c r="J255" s="778"/>
      <c r="K255" s="778"/>
      <c r="L255" s="778"/>
      <c r="M255" s="778"/>
      <c r="N255" s="778" t="s">
        <v>136</v>
      </c>
      <c r="O255" s="778"/>
      <c r="P255" s="778"/>
      <c r="Q255" s="778"/>
      <c r="R255" s="778"/>
      <c r="S255" s="778" t="s">
        <v>98</v>
      </c>
      <c r="T255" s="778"/>
      <c r="U255" s="778"/>
    </row>
    <row r="256" spans="1:24" ht="14.25" customHeight="1" x14ac:dyDescent="0.2">
      <c r="B256" s="776"/>
      <c r="C256" s="776"/>
      <c r="D256" s="777"/>
      <c r="E256" s="777"/>
      <c r="F256" s="777"/>
      <c r="G256" s="758" t="s">
        <v>137</v>
      </c>
      <c r="H256" s="777"/>
      <c r="I256" s="777"/>
      <c r="J256" s="758" t="s">
        <v>138</v>
      </c>
      <c r="K256" s="758"/>
      <c r="L256" s="758" t="s">
        <v>1105</v>
      </c>
      <c r="M256" s="758"/>
      <c r="N256" s="215" t="s">
        <v>139</v>
      </c>
      <c r="O256" s="28" t="s">
        <v>140</v>
      </c>
      <c r="P256" s="215" t="s">
        <v>141</v>
      </c>
      <c r="Q256" s="758" t="s">
        <v>142</v>
      </c>
      <c r="R256" s="758"/>
      <c r="S256" s="778"/>
      <c r="T256" s="778"/>
      <c r="U256" s="778"/>
    </row>
    <row r="257" spans="1:21" ht="14.25" customHeight="1" x14ac:dyDescent="0.2">
      <c r="B257" s="279" t="s">
        <v>143</v>
      </c>
      <c r="C257" s="279"/>
      <c r="D257" s="780" t="s">
        <v>22</v>
      </c>
      <c r="E257" s="752"/>
      <c r="F257" s="79" t="s">
        <v>145</v>
      </c>
      <c r="G257" s="774">
        <v>15367645546</v>
      </c>
      <c r="H257" s="774"/>
      <c r="I257" s="774"/>
      <c r="J257" s="473" t="s">
        <v>314</v>
      </c>
      <c r="K257" s="473"/>
      <c r="L257" s="780" t="s">
        <v>288</v>
      </c>
      <c r="M257" s="752"/>
      <c r="N257" s="228">
        <v>12478470154</v>
      </c>
      <c r="O257" s="59">
        <f>137.71/111.82</f>
        <v>1.2315328206045431</v>
      </c>
      <c r="P257" s="50" t="s">
        <v>234</v>
      </c>
      <c r="Q257" s="806">
        <f>+G257/O257</f>
        <v>12478470154.336794</v>
      </c>
      <c r="R257" s="806"/>
      <c r="S257" s="279" t="s">
        <v>227</v>
      </c>
      <c r="T257" s="279"/>
      <c r="U257" s="279"/>
    </row>
    <row r="258" spans="1:21" ht="14.25" customHeight="1" x14ac:dyDescent="0.2">
      <c r="B258" s="207"/>
      <c r="C258" s="207"/>
      <c r="D258" s="222"/>
      <c r="E258" s="222"/>
      <c r="F258" s="79"/>
      <c r="G258" s="233"/>
      <c r="H258" s="233"/>
      <c r="I258" s="233"/>
      <c r="J258" s="210"/>
      <c r="K258" s="210"/>
      <c r="L258" s="225"/>
      <c r="M258" s="222"/>
      <c r="N258" s="228"/>
      <c r="O258" s="59"/>
      <c r="P258" s="50"/>
      <c r="Q258" s="214"/>
      <c r="R258" s="214"/>
      <c r="S258" s="207"/>
      <c r="T258" s="207"/>
      <c r="U258" s="207"/>
    </row>
    <row r="259" spans="1:21" ht="14.25" customHeight="1" x14ac:dyDescent="0.2">
      <c r="B259" s="207"/>
      <c r="C259" s="207"/>
      <c r="D259" s="222"/>
      <c r="E259" s="222"/>
      <c r="F259" s="79"/>
      <c r="G259" s="233"/>
      <c r="H259" s="233"/>
      <c r="I259" s="233"/>
      <c r="J259" s="210"/>
      <c r="K259" s="210"/>
      <c r="L259" s="225"/>
      <c r="M259" s="222"/>
      <c r="N259" s="228"/>
      <c r="O259" s="59"/>
      <c r="P259" s="50"/>
      <c r="Q259" s="214"/>
      <c r="R259" s="214"/>
      <c r="S259" s="207"/>
      <c r="T259" s="207"/>
      <c r="U259" s="207"/>
    </row>
    <row r="260" spans="1:21" ht="14.25" customHeight="1" x14ac:dyDescent="0.2"/>
    <row r="261" spans="1:21" ht="14.25" customHeight="1" x14ac:dyDescent="0.2"/>
    <row r="262" spans="1:21" ht="30" customHeight="1" x14ac:dyDescent="0.2"/>
    <row r="263" spans="1:21" ht="18.75" customHeight="1" x14ac:dyDescent="0.2">
      <c r="N263" s="87" t="s">
        <v>315</v>
      </c>
    </row>
    <row r="264" spans="1:21" ht="15" customHeight="1" x14ac:dyDescent="0.2">
      <c r="B264" s="203"/>
      <c r="C264" s="204"/>
      <c r="D264" s="81"/>
      <c r="E264" s="81"/>
      <c r="F264" s="81"/>
      <c r="G264" s="107"/>
      <c r="H264" s="107"/>
      <c r="I264" s="107"/>
      <c r="J264" s="42"/>
      <c r="K264" s="42"/>
      <c r="L264" s="43"/>
      <c r="M264" s="43"/>
      <c r="N264" s="44"/>
      <c r="O264" s="44"/>
      <c r="P264" s="44"/>
      <c r="Q264" s="107"/>
      <c r="R264" s="107"/>
      <c r="S264" s="46"/>
      <c r="T264" s="46"/>
      <c r="U264" s="47"/>
    </row>
    <row r="265" spans="1:21" ht="15" customHeight="1" x14ac:dyDescent="0.2">
      <c r="A265" s="1" t="s">
        <v>575</v>
      </c>
      <c r="B265" s="395" t="s">
        <v>316</v>
      </c>
      <c r="C265" s="396"/>
      <c r="D265" s="396"/>
      <c r="E265" s="396"/>
      <c r="F265" s="396"/>
      <c r="G265" s="396"/>
      <c r="H265" s="396"/>
      <c r="I265" s="396"/>
      <c r="J265" s="396"/>
      <c r="K265" s="396"/>
      <c r="L265" s="396"/>
      <c r="M265" s="396"/>
      <c r="N265" s="396"/>
      <c r="O265" s="396"/>
      <c r="P265" s="396"/>
      <c r="Q265" s="396"/>
      <c r="R265" s="396"/>
      <c r="S265" s="396"/>
      <c r="T265" s="396"/>
      <c r="U265" s="397"/>
    </row>
    <row r="266" spans="1:21" ht="15" customHeight="1" x14ac:dyDescent="0.2">
      <c r="B266" s="776" t="s">
        <v>132</v>
      </c>
      <c r="C266" s="776"/>
      <c r="D266" s="777" t="s">
        <v>133</v>
      </c>
      <c r="E266" s="777"/>
      <c r="F266" s="777" t="s">
        <v>134</v>
      </c>
      <c r="G266" s="778" t="s">
        <v>135</v>
      </c>
      <c r="H266" s="778"/>
      <c r="I266" s="778"/>
      <c r="J266" s="778"/>
      <c r="K266" s="778"/>
      <c r="L266" s="778"/>
      <c r="M266" s="778"/>
      <c r="N266" s="778" t="s">
        <v>136</v>
      </c>
      <c r="O266" s="778"/>
      <c r="P266" s="778"/>
      <c r="Q266" s="778"/>
      <c r="R266" s="778"/>
      <c r="S266" s="778" t="s">
        <v>98</v>
      </c>
      <c r="T266" s="778"/>
      <c r="U266" s="778"/>
    </row>
    <row r="267" spans="1:21" ht="15" customHeight="1" x14ac:dyDescent="0.2">
      <c r="B267" s="776"/>
      <c r="C267" s="776"/>
      <c r="D267" s="777"/>
      <c r="E267" s="777"/>
      <c r="F267" s="777"/>
      <c r="G267" s="758" t="s">
        <v>137</v>
      </c>
      <c r="H267" s="777"/>
      <c r="I267" s="777"/>
      <c r="J267" s="758" t="s">
        <v>138</v>
      </c>
      <c r="K267" s="758"/>
      <c r="L267" s="758" t="s">
        <v>1105</v>
      </c>
      <c r="M267" s="758"/>
      <c r="N267" s="215" t="s">
        <v>139</v>
      </c>
      <c r="O267" s="28" t="s">
        <v>140</v>
      </c>
      <c r="P267" s="215" t="s">
        <v>141</v>
      </c>
      <c r="Q267" s="758" t="s">
        <v>142</v>
      </c>
      <c r="R267" s="758"/>
      <c r="S267" s="778"/>
      <c r="T267" s="778"/>
      <c r="U267" s="778"/>
    </row>
    <row r="268" spans="1:21" ht="31.5" customHeight="1" x14ac:dyDescent="0.2">
      <c r="B268" s="236" t="s">
        <v>143</v>
      </c>
      <c r="C268" s="238"/>
      <c r="D268" s="473" t="s">
        <v>1196</v>
      </c>
      <c r="E268" s="473"/>
      <c r="F268" s="79" t="s">
        <v>145</v>
      </c>
      <c r="G268" s="797">
        <v>3039215719</v>
      </c>
      <c r="H268" s="797"/>
      <c r="I268" s="797"/>
      <c r="J268" s="788" t="s">
        <v>1197</v>
      </c>
      <c r="K268" s="789"/>
      <c r="L268" s="799" t="s">
        <v>317</v>
      </c>
      <c r="M268" s="800"/>
      <c r="N268" s="116">
        <v>2456948393</v>
      </c>
      <c r="O268" s="59">
        <f>138.32/111.82</f>
        <v>1.2369880164550171</v>
      </c>
      <c r="P268" s="117" t="s">
        <v>428</v>
      </c>
      <c r="Q268" s="770">
        <f t="shared" ref="Q268:Q280" si="20">+G268/O268</f>
        <v>2456948392.8468766</v>
      </c>
      <c r="R268" s="771"/>
      <c r="S268" s="279" t="s">
        <v>318</v>
      </c>
      <c r="T268" s="279"/>
      <c r="U268" s="279"/>
    </row>
    <row r="269" spans="1:21" ht="15" customHeight="1" x14ac:dyDescent="0.2">
      <c r="B269" s="236" t="s">
        <v>147</v>
      </c>
      <c r="C269" s="238"/>
      <c r="D269" s="473" t="s">
        <v>1196</v>
      </c>
      <c r="E269" s="473"/>
      <c r="F269" s="79" t="s">
        <v>145</v>
      </c>
      <c r="G269" s="797">
        <f>11645347+3039215719</f>
        <v>3050861066</v>
      </c>
      <c r="H269" s="797"/>
      <c r="I269" s="798"/>
      <c r="J269" s="788" t="s">
        <v>1198</v>
      </c>
      <c r="K269" s="789"/>
      <c r="L269" s="769" t="s">
        <v>319</v>
      </c>
      <c r="M269" s="769"/>
      <c r="N269" s="116">
        <v>2456948393</v>
      </c>
      <c r="O269" s="59">
        <f>138.85/111.82</f>
        <v>1.2417277767841173</v>
      </c>
      <c r="P269" s="118" t="s">
        <v>303</v>
      </c>
      <c r="Q269" s="770">
        <f t="shared" si="20"/>
        <v>2456948393.230969</v>
      </c>
      <c r="R269" s="771"/>
      <c r="S269" s="279" t="s">
        <v>318</v>
      </c>
      <c r="T269" s="279"/>
      <c r="U269" s="279"/>
    </row>
    <row r="270" spans="1:21" ht="14.25" x14ac:dyDescent="0.2">
      <c r="B270" s="236" t="s">
        <v>148</v>
      </c>
      <c r="C270" s="238"/>
      <c r="D270" s="473" t="s">
        <v>1196</v>
      </c>
      <c r="E270" s="473"/>
      <c r="F270" s="79" t="s">
        <v>145</v>
      </c>
      <c r="G270" s="797">
        <v>3069977012</v>
      </c>
      <c r="H270" s="797"/>
      <c r="I270" s="798"/>
      <c r="J270" s="788" t="s">
        <v>1199</v>
      </c>
      <c r="K270" s="789"/>
      <c r="L270" s="769">
        <v>43150</v>
      </c>
      <c r="M270" s="769"/>
      <c r="N270" s="116">
        <v>2456948393</v>
      </c>
      <c r="O270" s="59">
        <f>139.72/111.82</f>
        <v>1.2495081380790556</v>
      </c>
      <c r="P270" s="111" t="s">
        <v>320</v>
      </c>
      <c r="Q270" s="770">
        <f t="shared" si="20"/>
        <v>2456948393.0850272</v>
      </c>
      <c r="R270" s="771"/>
      <c r="S270" s="279" t="s">
        <v>318</v>
      </c>
      <c r="T270" s="279"/>
      <c r="U270" s="279"/>
    </row>
    <row r="271" spans="1:21" ht="15" customHeight="1" x14ac:dyDescent="0.2">
      <c r="B271" s="236" t="s">
        <v>149</v>
      </c>
      <c r="C271" s="238"/>
      <c r="D271" s="473" t="s">
        <v>1196</v>
      </c>
      <c r="E271" s="473"/>
      <c r="F271" s="79" t="s">
        <v>145</v>
      </c>
      <c r="G271" s="797">
        <v>3069977012</v>
      </c>
      <c r="H271" s="797"/>
      <c r="I271" s="798"/>
      <c r="J271" s="788" t="s">
        <v>1200</v>
      </c>
      <c r="K271" s="789"/>
      <c r="L271" s="769">
        <v>43157</v>
      </c>
      <c r="M271" s="769"/>
      <c r="N271" s="116">
        <v>2456948393</v>
      </c>
      <c r="O271" s="59">
        <f>139.72/111.82</f>
        <v>1.2495081380790556</v>
      </c>
      <c r="P271" s="111" t="s">
        <v>321</v>
      </c>
      <c r="Q271" s="770">
        <f t="shared" si="20"/>
        <v>2456948393.0850272</v>
      </c>
      <c r="R271" s="771"/>
      <c r="S271" s="279" t="s">
        <v>285</v>
      </c>
      <c r="T271" s="279"/>
      <c r="U271" s="279"/>
    </row>
    <row r="272" spans="1:21" ht="15" customHeight="1" x14ac:dyDescent="0.2">
      <c r="B272" s="801" t="s">
        <v>150</v>
      </c>
      <c r="C272" s="802"/>
      <c r="D272" s="784" t="s">
        <v>1196</v>
      </c>
      <c r="E272" s="784"/>
      <c r="F272" s="88" t="s">
        <v>145</v>
      </c>
      <c r="G272" s="803">
        <v>3091729640</v>
      </c>
      <c r="H272" s="803"/>
      <c r="I272" s="770"/>
      <c r="J272" s="804" t="s">
        <v>1201</v>
      </c>
      <c r="K272" s="805"/>
      <c r="L272" s="787">
        <v>43182</v>
      </c>
      <c r="M272" s="787"/>
      <c r="N272" s="116">
        <v>2456948393</v>
      </c>
      <c r="O272" s="109">
        <f>140.71/111.82</f>
        <v>1.2583616526560546</v>
      </c>
      <c r="P272" s="111" t="s">
        <v>312</v>
      </c>
      <c r="Q272" s="770">
        <f t="shared" si="20"/>
        <v>2456948392.7567334</v>
      </c>
      <c r="R272" s="771"/>
      <c r="S272" s="779" t="s">
        <v>285</v>
      </c>
      <c r="T272" s="779"/>
      <c r="U272" s="779"/>
    </row>
    <row r="273" spans="2:21" ht="30" customHeight="1" x14ac:dyDescent="0.2">
      <c r="B273" s="236" t="s">
        <v>151</v>
      </c>
      <c r="C273" s="238"/>
      <c r="D273" s="473" t="s">
        <v>1196</v>
      </c>
      <c r="E273" s="473"/>
      <c r="F273" s="79" t="s">
        <v>145</v>
      </c>
      <c r="G273" s="797">
        <f>3099200240+14282029</f>
        <v>3113482269</v>
      </c>
      <c r="H273" s="797"/>
      <c r="I273" s="798"/>
      <c r="J273" s="788" t="s">
        <v>1202</v>
      </c>
      <c r="K273" s="789"/>
      <c r="L273" s="769">
        <v>43237</v>
      </c>
      <c r="M273" s="769"/>
      <c r="N273" s="116">
        <v>2456948393</v>
      </c>
      <c r="O273" s="109">
        <f>141.7/111.82</f>
        <v>1.2672151672330532</v>
      </c>
      <c r="P273" s="111" t="s">
        <v>369</v>
      </c>
      <c r="Q273" s="770">
        <f t="shared" si="20"/>
        <v>2456948393.2221594</v>
      </c>
      <c r="R273" s="771"/>
      <c r="S273" s="279" t="s">
        <v>285</v>
      </c>
      <c r="T273" s="279"/>
      <c r="U273" s="279"/>
    </row>
    <row r="274" spans="2:21" ht="30" customHeight="1" x14ac:dyDescent="0.2">
      <c r="B274" s="236" t="s">
        <v>152</v>
      </c>
      <c r="C274" s="238"/>
      <c r="D274" s="473" t="s">
        <v>1196</v>
      </c>
      <c r="E274" s="473"/>
      <c r="F274" s="79" t="s">
        <v>145</v>
      </c>
      <c r="G274" s="797">
        <v>3113482269</v>
      </c>
      <c r="H274" s="797"/>
      <c r="I274" s="798"/>
      <c r="J274" s="788" t="s">
        <v>1203</v>
      </c>
      <c r="K274" s="789"/>
      <c r="L274" s="769">
        <v>43249</v>
      </c>
      <c r="M274" s="769"/>
      <c r="N274" s="116">
        <v>2456948393</v>
      </c>
      <c r="O274" s="109">
        <f>141.7/111.82</f>
        <v>1.2672151672330532</v>
      </c>
      <c r="P274" s="111" t="s">
        <v>370</v>
      </c>
      <c r="Q274" s="770">
        <f t="shared" si="20"/>
        <v>2456948393.2221594</v>
      </c>
      <c r="R274" s="771"/>
      <c r="S274" s="279" t="s">
        <v>285</v>
      </c>
      <c r="T274" s="279"/>
      <c r="U274" s="279"/>
    </row>
    <row r="275" spans="2:21" ht="15" customHeight="1" x14ac:dyDescent="0.2">
      <c r="B275" s="236" t="s">
        <v>153</v>
      </c>
      <c r="C275" s="238"/>
      <c r="D275" s="473" t="s">
        <v>1196</v>
      </c>
      <c r="E275" s="473"/>
      <c r="F275" s="79" t="s">
        <v>145</v>
      </c>
      <c r="G275" s="797">
        <v>3126226233</v>
      </c>
      <c r="H275" s="797"/>
      <c r="I275" s="798"/>
      <c r="J275" s="788" t="s">
        <v>1204</v>
      </c>
      <c r="K275" s="789"/>
      <c r="L275" s="769">
        <v>43305</v>
      </c>
      <c r="M275" s="769"/>
      <c r="N275" s="116">
        <v>2456948393</v>
      </c>
      <c r="O275" s="109">
        <f>142.28/111.82</f>
        <v>1.272402074763012</v>
      </c>
      <c r="P275" s="111" t="s">
        <v>389</v>
      </c>
      <c r="Q275" s="770">
        <f t="shared" si="20"/>
        <v>2456948393.1266518</v>
      </c>
      <c r="R275" s="771"/>
      <c r="S275" s="279" t="s">
        <v>318</v>
      </c>
      <c r="T275" s="279"/>
      <c r="U275" s="279"/>
    </row>
    <row r="276" spans="2:21" ht="15" customHeight="1" x14ac:dyDescent="0.2">
      <c r="B276" s="236" t="s">
        <v>228</v>
      </c>
      <c r="C276" s="238"/>
      <c r="D276" s="473" t="s">
        <v>1196</v>
      </c>
      <c r="E276" s="473"/>
      <c r="F276" s="79" t="s">
        <v>145</v>
      </c>
      <c r="G276" s="797">
        <v>3126226233</v>
      </c>
      <c r="H276" s="797"/>
      <c r="I276" s="798"/>
      <c r="J276" s="788" t="s">
        <v>1205</v>
      </c>
      <c r="K276" s="789"/>
      <c r="L276" s="769">
        <v>43313</v>
      </c>
      <c r="M276" s="769"/>
      <c r="N276" s="116">
        <v>2456948393</v>
      </c>
      <c r="O276" s="109">
        <f>142.28/111.82</f>
        <v>1.272402074763012</v>
      </c>
      <c r="P276" s="111" t="s">
        <v>389</v>
      </c>
      <c r="Q276" s="770">
        <f t="shared" si="20"/>
        <v>2456948393.1266518</v>
      </c>
      <c r="R276" s="771"/>
      <c r="S276" s="279" t="s">
        <v>285</v>
      </c>
      <c r="T276" s="279"/>
      <c r="U276" s="279"/>
    </row>
    <row r="277" spans="2:21" ht="15" customHeight="1" x14ac:dyDescent="0.2">
      <c r="B277" s="801" t="s">
        <v>229</v>
      </c>
      <c r="C277" s="802"/>
      <c r="D277" s="784" t="s">
        <v>1196</v>
      </c>
      <c r="E277" s="784"/>
      <c r="F277" s="88" t="s">
        <v>145</v>
      </c>
      <c r="G277" s="803">
        <v>3122051486</v>
      </c>
      <c r="H277" s="803"/>
      <c r="I277" s="770"/>
      <c r="J277" s="804" t="s">
        <v>1206</v>
      </c>
      <c r="K277" s="805"/>
      <c r="L277" s="787">
        <v>43353</v>
      </c>
      <c r="M277" s="787"/>
      <c r="N277" s="116">
        <v>2456948393</v>
      </c>
      <c r="O277" s="109">
        <f>142.27/111.82</f>
        <v>1.2723126453228404</v>
      </c>
      <c r="P277" s="111" t="s">
        <v>399</v>
      </c>
      <c r="Q277" s="770">
        <f t="shared" si="20"/>
        <v>2453839861.9843955</v>
      </c>
      <c r="R277" s="771"/>
      <c r="S277" s="279" t="s">
        <v>1207</v>
      </c>
      <c r="T277" s="279"/>
      <c r="U277" s="279"/>
    </row>
    <row r="278" spans="2:21" ht="14.25" x14ac:dyDescent="0.2">
      <c r="B278" s="236" t="s">
        <v>230</v>
      </c>
      <c r="C278" s="238"/>
      <c r="D278" s="473" t="s">
        <v>1196</v>
      </c>
      <c r="E278" s="473"/>
      <c r="F278" s="79" t="s">
        <v>145</v>
      </c>
      <c r="G278" s="797">
        <v>3131060150</v>
      </c>
      <c r="H278" s="797"/>
      <c r="I278" s="798"/>
      <c r="J278" s="788" t="s">
        <v>1208</v>
      </c>
      <c r="K278" s="789"/>
      <c r="L278" s="769">
        <v>43384</v>
      </c>
      <c r="M278" s="769"/>
      <c r="N278" s="116">
        <v>2456948393</v>
      </c>
      <c r="O278" s="109">
        <f>142.5/111.82</f>
        <v>1.2743695224467895</v>
      </c>
      <c r="P278" s="111" t="s">
        <v>407</v>
      </c>
      <c r="Q278" s="770">
        <f t="shared" si="20"/>
        <v>2456948392.7929826</v>
      </c>
      <c r="R278" s="771"/>
      <c r="S278" s="279" t="s">
        <v>285</v>
      </c>
      <c r="T278" s="279"/>
      <c r="U278" s="279"/>
    </row>
    <row r="279" spans="2:21" ht="14.25" x14ac:dyDescent="0.2">
      <c r="B279" s="236" t="s">
        <v>231</v>
      </c>
      <c r="C279" s="238"/>
      <c r="D279" s="473" t="s">
        <v>1196</v>
      </c>
      <c r="E279" s="473"/>
      <c r="F279" s="79" t="s">
        <v>145</v>
      </c>
      <c r="G279" s="797">
        <v>3131060150</v>
      </c>
      <c r="H279" s="797"/>
      <c r="I279" s="798"/>
      <c r="J279" s="788" t="s">
        <v>1209</v>
      </c>
      <c r="K279" s="789"/>
      <c r="L279" s="769">
        <v>43384</v>
      </c>
      <c r="M279" s="769"/>
      <c r="N279" s="116">
        <v>2456948393</v>
      </c>
      <c r="O279" s="109">
        <f>142.5/111.82</f>
        <v>1.2743695224467895</v>
      </c>
      <c r="P279" s="111" t="s">
        <v>407</v>
      </c>
      <c r="Q279" s="770">
        <f t="shared" si="20"/>
        <v>2456948392.7929826</v>
      </c>
      <c r="R279" s="771"/>
      <c r="S279" s="279" t="s">
        <v>285</v>
      </c>
      <c r="T279" s="279"/>
      <c r="U279" s="279"/>
    </row>
    <row r="280" spans="2:21" ht="14.25" x14ac:dyDescent="0.2">
      <c r="B280" s="203"/>
      <c r="C280" s="205"/>
      <c r="D280" s="473" t="s">
        <v>1196</v>
      </c>
      <c r="E280" s="473"/>
      <c r="F280" s="79" t="s">
        <v>145</v>
      </c>
      <c r="G280" s="797">
        <v>4008101</v>
      </c>
      <c r="H280" s="797"/>
      <c r="I280" s="798"/>
      <c r="J280" s="788" t="s">
        <v>413</v>
      </c>
      <c r="K280" s="789"/>
      <c r="L280" s="799">
        <v>43431</v>
      </c>
      <c r="M280" s="800"/>
      <c r="N280" s="116"/>
      <c r="O280" s="109">
        <f>142.5/111.82</f>
        <v>1.2743695224467895</v>
      </c>
      <c r="P280" s="111" t="s">
        <v>414</v>
      </c>
      <c r="Q280" s="770">
        <f t="shared" si="20"/>
        <v>3145163.8864561403</v>
      </c>
      <c r="R280" s="771"/>
      <c r="S280" s="279" t="s">
        <v>415</v>
      </c>
      <c r="T280" s="279"/>
      <c r="U280" s="279"/>
    </row>
    <row r="281" spans="2:21" ht="14.25" x14ac:dyDescent="0.2">
      <c r="B281" s="236" t="s">
        <v>232</v>
      </c>
      <c r="C281" s="238"/>
      <c r="D281" s="473" t="s">
        <v>1196</v>
      </c>
      <c r="E281" s="473"/>
      <c r="F281" s="79" t="s">
        <v>145</v>
      </c>
      <c r="G281" s="797">
        <v>3134795450</v>
      </c>
      <c r="H281" s="797"/>
      <c r="I281" s="798"/>
      <c r="J281" s="788" t="s">
        <v>1210</v>
      </c>
      <c r="K281" s="789"/>
      <c r="L281" s="769">
        <v>43432</v>
      </c>
      <c r="M281" s="769"/>
      <c r="N281" s="116">
        <v>2456948393</v>
      </c>
      <c r="O281" s="109">
        <f>142.67/111.82</f>
        <v>1.2758898229297084</v>
      </c>
      <c r="P281" s="111" t="s">
        <v>414</v>
      </c>
      <c r="Q281" s="770">
        <f>+G281/O281</f>
        <v>2456948392.9277353</v>
      </c>
      <c r="R281" s="771"/>
      <c r="S281" s="279" t="s">
        <v>285</v>
      </c>
      <c r="T281" s="279"/>
      <c r="U281" s="279"/>
    </row>
    <row r="282" spans="2:21" ht="14.25" x14ac:dyDescent="0.2">
      <c r="B282" s="236" t="s">
        <v>233</v>
      </c>
      <c r="C282" s="238"/>
      <c r="D282" s="473" t="s">
        <v>1196</v>
      </c>
      <c r="E282" s="473"/>
      <c r="F282" s="79" t="s">
        <v>145</v>
      </c>
      <c r="G282" s="797">
        <v>3138530750</v>
      </c>
      <c r="H282" s="797"/>
      <c r="I282" s="798"/>
      <c r="J282" s="788" t="s">
        <v>1211</v>
      </c>
      <c r="K282" s="789"/>
      <c r="L282" s="769">
        <v>43444</v>
      </c>
      <c r="M282" s="769"/>
      <c r="N282" s="116">
        <v>2456948393</v>
      </c>
      <c r="O282" s="109">
        <f>142.84/111.82</f>
        <v>1.2774101234126276</v>
      </c>
      <c r="P282" s="111" t="s">
        <v>418</v>
      </c>
      <c r="Q282" s="770">
        <f t="shared" ref="Q282" si="21">+G282/O282</f>
        <v>2456948393.0621672</v>
      </c>
      <c r="R282" s="771"/>
      <c r="S282" s="279" t="s">
        <v>285</v>
      </c>
      <c r="T282" s="279"/>
      <c r="U282" s="279"/>
    </row>
    <row r="283" spans="2:21" ht="14.25" x14ac:dyDescent="0.2">
      <c r="B283" s="236" t="s">
        <v>235</v>
      </c>
      <c r="C283" s="238"/>
      <c r="D283" s="473" t="s">
        <v>1196</v>
      </c>
      <c r="E283" s="473"/>
      <c r="F283" s="79" t="s">
        <v>145</v>
      </c>
      <c r="G283" s="797">
        <v>3138530750</v>
      </c>
      <c r="H283" s="797"/>
      <c r="I283" s="798"/>
      <c r="J283" s="788" t="s">
        <v>1212</v>
      </c>
      <c r="K283" s="789"/>
      <c r="L283" s="769">
        <v>43444</v>
      </c>
      <c r="M283" s="769"/>
      <c r="N283" s="116">
        <v>2456948393</v>
      </c>
      <c r="O283" s="109">
        <f>142.84/111.82</f>
        <v>1.2774101234126276</v>
      </c>
      <c r="P283" s="111" t="s">
        <v>418</v>
      </c>
      <c r="Q283" s="770">
        <f>+G283/O283</f>
        <v>2456948393.0621672</v>
      </c>
      <c r="R283" s="771"/>
      <c r="S283" s="279" t="s">
        <v>285</v>
      </c>
      <c r="T283" s="279"/>
      <c r="U283" s="279"/>
    </row>
    <row r="284" spans="2:21" ht="14.25" x14ac:dyDescent="0.2">
      <c r="B284" s="236" t="s">
        <v>237</v>
      </c>
      <c r="C284" s="238"/>
      <c r="D284" s="473" t="s">
        <v>1196</v>
      </c>
      <c r="E284" s="473"/>
      <c r="F284" s="79" t="s">
        <v>145</v>
      </c>
      <c r="G284" s="797">
        <v>3166875084</v>
      </c>
      <c r="H284" s="797"/>
      <c r="I284" s="798"/>
      <c r="J284" s="788" t="s">
        <v>1213</v>
      </c>
      <c r="K284" s="789"/>
      <c r="L284" s="769">
        <v>43507</v>
      </c>
      <c r="M284" s="769"/>
      <c r="N284" s="116">
        <v>2456948393</v>
      </c>
      <c r="O284" s="109">
        <f>100.6/78.05</f>
        <v>1.2889173606662396</v>
      </c>
      <c r="P284" s="111" t="s">
        <v>431</v>
      </c>
      <c r="Q284" s="770">
        <f>+G284/O284</f>
        <v>2457003979.1868787</v>
      </c>
      <c r="R284" s="771"/>
      <c r="S284" s="279" t="s">
        <v>285</v>
      </c>
      <c r="T284" s="279"/>
      <c r="U284" s="279"/>
    </row>
    <row r="285" spans="2:21" ht="14.25" x14ac:dyDescent="0.2">
      <c r="B285" s="236" t="s">
        <v>240</v>
      </c>
      <c r="C285" s="238"/>
      <c r="D285" s="473" t="s">
        <v>1196</v>
      </c>
      <c r="E285" s="473"/>
      <c r="F285" s="79" t="s">
        <v>145</v>
      </c>
      <c r="G285" s="797">
        <v>7000000000</v>
      </c>
      <c r="H285" s="797"/>
      <c r="I285" s="798"/>
      <c r="J285" s="788" t="s">
        <v>1214</v>
      </c>
      <c r="K285" s="789"/>
      <c r="L285" s="769">
        <v>43550</v>
      </c>
      <c r="M285" s="769"/>
      <c r="N285" s="116">
        <v>2456948393</v>
      </c>
      <c r="O285" s="109">
        <f>101.18/78.05</f>
        <v>1.2963484945547727</v>
      </c>
      <c r="P285" s="111" t="s">
        <v>438</v>
      </c>
      <c r="Q285" s="770">
        <f>+G285/O285</f>
        <v>5399782565.7244511</v>
      </c>
      <c r="R285" s="771"/>
      <c r="S285" s="279" t="s">
        <v>439</v>
      </c>
      <c r="T285" s="279"/>
      <c r="U285" s="279"/>
    </row>
    <row r="286" spans="2:21" ht="15" x14ac:dyDescent="0.2">
      <c r="B286" s="236" t="s">
        <v>243</v>
      </c>
      <c r="C286" s="238"/>
      <c r="D286" s="473" t="s">
        <v>1196</v>
      </c>
      <c r="E286" s="473"/>
      <c r="F286" s="79" t="s">
        <v>145</v>
      </c>
      <c r="G286" s="772"/>
      <c r="H286" s="773"/>
      <c r="I286" s="773"/>
      <c r="J286" s="788" t="s">
        <v>1215</v>
      </c>
      <c r="K286" s="789"/>
      <c r="L286" s="769"/>
      <c r="M286" s="769"/>
      <c r="N286" s="116">
        <v>2456948393</v>
      </c>
      <c r="O286" s="109">
        <f t="shared" ref="O286:O287" si="22">101.18/78.05</f>
        <v>1.2963484945547727</v>
      </c>
      <c r="P286" s="111"/>
      <c r="Q286" s="770"/>
      <c r="R286" s="771"/>
      <c r="S286" s="796" t="s">
        <v>496</v>
      </c>
      <c r="T286" s="796"/>
      <c r="U286" s="796"/>
    </row>
    <row r="287" spans="2:21" ht="15" x14ac:dyDescent="0.2">
      <c r="B287" s="236" t="s">
        <v>322</v>
      </c>
      <c r="C287" s="238"/>
      <c r="D287" s="473" t="s">
        <v>1196</v>
      </c>
      <c r="E287" s="473"/>
      <c r="F287" s="79" t="s">
        <v>145</v>
      </c>
      <c r="G287" s="772"/>
      <c r="H287" s="773"/>
      <c r="I287" s="773"/>
      <c r="J287" s="788" t="s">
        <v>1216</v>
      </c>
      <c r="K287" s="789"/>
      <c r="L287" s="769"/>
      <c r="M287" s="769"/>
      <c r="N287" s="119">
        <v>1455974867</v>
      </c>
      <c r="O287" s="109">
        <f t="shared" si="22"/>
        <v>1.2963484945547727</v>
      </c>
      <c r="P287" s="111"/>
      <c r="Q287" s="770"/>
      <c r="R287" s="771"/>
      <c r="S287" s="796" t="s">
        <v>496</v>
      </c>
      <c r="T287" s="796"/>
      <c r="U287" s="796"/>
    </row>
    <row r="288" spans="2:21" ht="15" x14ac:dyDescent="0.2">
      <c r="B288" s="236" t="s">
        <v>323</v>
      </c>
      <c r="C288" s="238"/>
      <c r="D288" s="473" t="s">
        <v>1196</v>
      </c>
      <c r="E288" s="473"/>
      <c r="F288" s="79" t="s">
        <v>145</v>
      </c>
      <c r="G288" s="772">
        <v>6309098263</v>
      </c>
      <c r="H288" s="773"/>
      <c r="I288" s="773"/>
      <c r="J288" s="788" t="s">
        <v>1217</v>
      </c>
      <c r="K288" s="789"/>
      <c r="L288" s="769">
        <v>43612</v>
      </c>
      <c r="M288" s="769"/>
      <c r="N288" s="119">
        <v>1455974867</v>
      </c>
      <c r="O288" s="109">
        <f>102.12/78.05</f>
        <v>1.3083920563741192</v>
      </c>
      <c r="P288" s="111" t="s">
        <v>495</v>
      </c>
      <c r="Q288" s="770">
        <f>+G288/O288</f>
        <v>4822024279.5451431</v>
      </c>
      <c r="R288" s="771"/>
      <c r="S288" s="279" t="s">
        <v>517</v>
      </c>
      <c r="T288" s="279"/>
      <c r="U288" s="279"/>
    </row>
    <row r="289" spans="1:21" ht="15" x14ac:dyDescent="0.2">
      <c r="B289" s="236" t="s">
        <v>324</v>
      </c>
      <c r="C289" s="238"/>
      <c r="D289" s="473" t="s">
        <v>1196</v>
      </c>
      <c r="E289" s="473"/>
      <c r="F289" s="79" t="s">
        <v>145</v>
      </c>
      <c r="G289" s="772"/>
      <c r="H289" s="773"/>
      <c r="I289" s="773"/>
      <c r="J289" s="788" t="s">
        <v>1218</v>
      </c>
      <c r="K289" s="789"/>
      <c r="L289" s="769"/>
      <c r="M289" s="769"/>
      <c r="N289" s="119">
        <v>1455974867</v>
      </c>
      <c r="O289" s="109"/>
      <c r="P289" s="111"/>
      <c r="Q289" s="770"/>
      <c r="R289" s="771"/>
      <c r="S289" s="279" t="s">
        <v>285</v>
      </c>
      <c r="T289" s="279"/>
      <c r="U289" s="279"/>
    </row>
    <row r="290" spans="1:21" ht="15" x14ac:dyDescent="0.2">
      <c r="B290" s="236" t="s">
        <v>325</v>
      </c>
      <c r="C290" s="238"/>
      <c r="D290" s="473" t="s">
        <v>1196</v>
      </c>
      <c r="E290" s="473"/>
      <c r="F290" s="79" t="s">
        <v>145</v>
      </c>
      <c r="G290" s="772"/>
      <c r="H290" s="773"/>
      <c r="I290" s="773"/>
      <c r="J290" s="788" t="s">
        <v>1219</v>
      </c>
      <c r="K290" s="789"/>
      <c r="L290" s="769"/>
      <c r="M290" s="769"/>
      <c r="N290" s="119">
        <v>1455974867</v>
      </c>
      <c r="O290" s="109"/>
      <c r="P290" s="111"/>
      <c r="Q290" s="770"/>
      <c r="R290" s="771"/>
      <c r="S290" s="279" t="s">
        <v>285</v>
      </c>
      <c r="T290" s="279"/>
      <c r="U290" s="279"/>
    </row>
    <row r="291" spans="1:21" ht="15" x14ac:dyDescent="0.25">
      <c r="B291" s="779" t="s">
        <v>326</v>
      </c>
      <c r="C291" s="779"/>
      <c r="D291" s="784" t="s">
        <v>1196</v>
      </c>
      <c r="E291" s="784"/>
      <c r="F291" s="88" t="s">
        <v>145</v>
      </c>
      <c r="G291" s="785">
        <v>2643821720</v>
      </c>
      <c r="H291" s="785"/>
      <c r="I291" s="785"/>
      <c r="J291" s="786" t="s">
        <v>1220</v>
      </c>
      <c r="K291" s="786"/>
      <c r="L291" s="787">
        <v>43650</v>
      </c>
      <c r="M291" s="787"/>
      <c r="N291" s="120">
        <v>1455974867</v>
      </c>
      <c r="O291" s="109">
        <f>102.44/78.05</f>
        <v>1.3124919923126201</v>
      </c>
      <c r="P291" s="114" t="s">
        <v>518</v>
      </c>
      <c r="Q291" s="770">
        <f>+G291/O291</f>
        <v>2014352647.8524013</v>
      </c>
      <c r="R291" s="771"/>
      <c r="S291" s="779" t="s">
        <v>519</v>
      </c>
      <c r="T291" s="779"/>
      <c r="U291" s="779"/>
    </row>
    <row r="292" spans="1:21" ht="15" x14ac:dyDescent="0.25">
      <c r="B292" s="779" t="s">
        <v>497</v>
      </c>
      <c r="C292" s="779"/>
      <c r="D292" s="784" t="s">
        <v>1196</v>
      </c>
      <c r="E292" s="784"/>
      <c r="F292" s="88" t="s">
        <v>145</v>
      </c>
      <c r="G292" s="785">
        <v>9754517</v>
      </c>
      <c r="H292" s="785"/>
      <c r="I292" s="785"/>
      <c r="J292" s="786" t="s">
        <v>1220</v>
      </c>
      <c r="K292" s="786"/>
      <c r="L292" s="787">
        <v>43658</v>
      </c>
      <c r="M292" s="787"/>
      <c r="N292" s="120"/>
      <c r="O292" s="109">
        <f>102.71/78.05</f>
        <v>1.3159513132607303</v>
      </c>
      <c r="P292" s="114" t="s">
        <v>520</v>
      </c>
      <c r="Q292" s="770">
        <f>+G292/O292</f>
        <v>7412521.194138837</v>
      </c>
      <c r="R292" s="771"/>
      <c r="S292" s="779" t="s">
        <v>521</v>
      </c>
      <c r="T292" s="779"/>
      <c r="U292" s="779"/>
    </row>
    <row r="293" spans="1:21" ht="15" x14ac:dyDescent="0.25">
      <c r="B293" s="779" t="s">
        <v>497</v>
      </c>
      <c r="C293" s="779"/>
      <c r="D293" s="784" t="s">
        <v>1196</v>
      </c>
      <c r="E293" s="784"/>
      <c r="F293" s="88" t="s">
        <v>145</v>
      </c>
      <c r="G293" s="785">
        <v>3518806545</v>
      </c>
      <c r="H293" s="785"/>
      <c r="I293" s="785"/>
      <c r="J293" s="786"/>
      <c r="K293" s="786"/>
      <c r="L293" s="787">
        <v>43916</v>
      </c>
      <c r="M293" s="787"/>
      <c r="N293" s="120"/>
      <c r="O293" s="109">
        <f>104.94/78.05</f>
        <v>1.3445227418321588</v>
      </c>
      <c r="P293" s="114" t="s">
        <v>1221</v>
      </c>
      <c r="Q293" s="770">
        <f>+G293/O293</f>
        <v>2617141707.9974275</v>
      </c>
      <c r="R293" s="771"/>
      <c r="S293" s="779"/>
      <c r="T293" s="779"/>
      <c r="U293" s="779"/>
    </row>
    <row r="294" spans="1:21" x14ac:dyDescent="0.2">
      <c r="A294" s="1144"/>
      <c r="B294" s="1164" t="s">
        <v>522</v>
      </c>
      <c r="C294" s="1164"/>
      <c r="D294" s="1165"/>
      <c r="E294" s="1165"/>
      <c r="F294" s="1166"/>
      <c r="G294" s="1167">
        <f>SUM(G268:H292)</f>
        <v>65730763874</v>
      </c>
      <c r="H294" s="1167"/>
      <c r="I294" s="1167"/>
      <c r="J294" s="1168"/>
      <c r="K294" s="1168"/>
      <c r="L294" s="1169"/>
      <c r="M294" s="1169"/>
      <c r="N294" s="1170">
        <f>SUM(N268:N292)</f>
        <v>51504945409</v>
      </c>
      <c r="O294" s="1171"/>
      <c r="P294" s="1172"/>
      <c r="Q294" s="1173">
        <f>SUM(Q268:R293)</f>
        <v>54171980229.711578</v>
      </c>
      <c r="R294" s="1174"/>
      <c r="S294" s="1164">
        <f>+Q294-N294</f>
        <v>2667034820.7115784</v>
      </c>
      <c r="T294" s="1164"/>
      <c r="U294" s="1164"/>
    </row>
    <row r="296" spans="1:21" ht="15" x14ac:dyDescent="0.2">
      <c r="A296" s="1" t="s">
        <v>580</v>
      </c>
      <c r="B296" s="412" t="s">
        <v>424</v>
      </c>
      <c r="C296" s="412"/>
      <c r="D296" s="412"/>
      <c r="E296" s="412"/>
      <c r="F296" s="412"/>
      <c r="G296" s="412"/>
      <c r="H296" s="412"/>
      <c r="I296" s="412"/>
      <c r="J296" s="412"/>
      <c r="K296" s="412"/>
      <c r="L296" s="412"/>
      <c r="M296" s="412"/>
      <c r="N296" s="412"/>
      <c r="O296" s="412"/>
      <c r="P296" s="412"/>
      <c r="Q296" s="412"/>
      <c r="R296" s="412"/>
      <c r="S296" s="412"/>
      <c r="T296" s="412"/>
      <c r="U296" s="412"/>
    </row>
    <row r="297" spans="1:21" ht="15" x14ac:dyDescent="0.2">
      <c r="B297" s="776" t="s">
        <v>132</v>
      </c>
      <c r="C297" s="776"/>
      <c r="D297" s="777" t="s">
        <v>133</v>
      </c>
      <c r="E297" s="777"/>
      <c r="F297" s="777" t="s">
        <v>134</v>
      </c>
      <c r="G297" s="778" t="s">
        <v>135</v>
      </c>
      <c r="H297" s="778"/>
      <c r="I297" s="778"/>
      <c r="J297" s="778"/>
      <c r="K297" s="778"/>
      <c r="L297" s="778"/>
      <c r="M297" s="778"/>
      <c r="N297" s="778" t="s">
        <v>136</v>
      </c>
      <c r="O297" s="778"/>
      <c r="P297" s="778"/>
      <c r="Q297" s="778"/>
      <c r="R297" s="778"/>
      <c r="S297" s="778" t="s">
        <v>98</v>
      </c>
      <c r="T297" s="778"/>
      <c r="U297" s="778"/>
    </row>
    <row r="298" spans="1:21" ht="30" x14ac:dyDescent="0.2">
      <c r="B298" s="776"/>
      <c r="C298" s="776"/>
      <c r="D298" s="777"/>
      <c r="E298" s="777"/>
      <c r="F298" s="777"/>
      <c r="G298" s="758" t="s">
        <v>137</v>
      </c>
      <c r="H298" s="777"/>
      <c r="I298" s="777"/>
      <c r="J298" s="758" t="s">
        <v>138</v>
      </c>
      <c r="K298" s="758"/>
      <c r="L298" s="758" t="s">
        <v>1105</v>
      </c>
      <c r="M298" s="758"/>
      <c r="N298" s="215" t="s">
        <v>139</v>
      </c>
      <c r="O298" s="215" t="s">
        <v>140</v>
      </c>
      <c r="P298" s="215" t="s">
        <v>141</v>
      </c>
      <c r="Q298" s="758" t="s">
        <v>142</v>
      </c>
      <c r="R298" s="758"/>
      <c r="S298" s="778"/>
      <c r="T298" s="778"/>
      <c r="U298" s="778"/>
    </row>
    <row r="299" spans="1:21" ht="15" x14ac:dyDescent="0.2">
      <c r="B299" s="792" t="s">
        <v>425</v>
      </c>
      <c r="C299" s="793"/>
      <c r="D299" s="577" t="s">
        <v>1222</v>
      </c>
      <c r="E299" s="579"/>
      <c r="F299" s="79" t="s">
        <v>145</v>
      </c>
      <c r="G299" s="1175">
        <v>13016958191</v>
      </c>
      <c r="H299" s="1175"/>
      <c r="I299" s="1175"/>
      <c r="J299" s="753">
        <v>43465</v>
      </c>
      <c r="K299" s="754"/>
      <c r="L299" s="755">
        <v>43462</v>
      </c>
      <c r="M299" s="756"/>
      <c r="N299" s="767">
        <v>10214287467</v>
      </c>
      <c r="O299" s="121">
        <f>142.84/111.82</f>
        <v>1.2774101234126276</v>
      </c>
      <c r="P299" s="122" t="s">
        <v>426</v>
      </c>
      <c r="Q299" s="757">
        <f>+G299/O299</f>
        <v>10190116668.42355</v>
      </c>
      <c r="R299" s="757"/>
      <c r="S299" s="279" t="s">
        <v>1223</v>
      </c>
      <c r="T299" s="279"/>
      <c r="U299" s="279"/>
    </row>
    <row r="300" spans="1:21" ht="15" x14ac:dyDescent="0.2">
      <c r="B300" s="794"/>
      <c r="C300" s="795"/>
      <c r="D300" s="808" t="s">
        <v>1222</v>
      </c>
      <c r="E300" s="809"/>
      <c r="F300" s="79" t="s">
        <v>145</v>
      </c>
      <c r="G300" s="1175">
        <v>30876023</v>
      </c>
      <c r="H300" s="1175"/>
      <c r="I300" s="1175"/>
      <c r="J300" s="753">
        <v>43465</v>
      </c>
      <c r="K300" s="754"/>
      <c r="L300" s="755">
        <v>43469</v>
      </c>
      <c r="M300" s="756"/>
      <c r="N300" s="768"/>
      <c r="O300" s="121">
        <f>142.84/111.82</f>
        <v>1.2774101234126276</v>
      </c>
      <c r="P300" s="122" t="s">
        <v>426</v>
      </c>
      <c r="Q300" s="757">
        <f>+G300/O300</f>
        <v>24170798.738868661</v>
      </c>
      <c r="R300" s="757"/>
      <c r="S300" s="279" t="s">
        <v>318</v>
      </c>
      <c r="T300" s="279"/>
      <c r="U300" s="279"/>
    </row>
    <row r="301" spans="1:21" ht="15" x14ac:dyDescent="0.2">
      <c r="B301" s="279" t="s">
        <v>581</v>
      </c>
      <c r="C301" s="279"/>
      <c r="D301" s="808" t="s">
        <v>1222</v>
      </c>
      <c r="E301" s="809"/>
      <c r="F301" s="79" t="s">
        <v>145</v>
      </c>
      <c r="G301" s="1175">
        <v>55856315730</v>
      </c>
      <c r="H301" s="1175"/>
      <c r="I301" s="1175"/>
      <c r="J301" s="753">
        <v>43830</v>
      </c>
      <c r="K301" s="754"/>
      <c r="L301" s="753">
        <v>43829</v>
      </c>
      <c r="M301" s="754"/>
      <c r="N301" s="228">
        <v>42105325891</v>
      </c>
      <c r="O301" s="142">
        <f>103.54/78.05</f>
        <v>1.3265855221012173</v>
      </c>
      <c r="P301" s="143" t="s">
        <v>582</v>
      </c>
      <c r="Q301" s="775">
        <f>+G301/O301</f>
        <v>42105325890.733047</v>
      </c>
      <c r="R301" s="775"/>
      <c r="S301" s="279" t="s">
        <v>583</v>
      </c>
      <c r="T301" s="279"/>
      <c r="U301" s="279"/>
    </row>
  </sheetData>
  <mergeCells count="1762">
    <mergeCell ref="B301:C301"/>
    <mergeCell ref="D301:E301"/>
    <mergeCell ref="G301:I301"/>
    <mergeCell ref="J301:K301"/>
    <mergeCell ref="L301:M301"/>
    <mergeCell ref="Q301:R301"/>
    <mergeCell ref="S301:U301"/>
    <mergeCell ref="B296:U296"/>
    <mergeCell ref="B297:C298"/>
    <mergeCell ref="D297:E298"/>
    <mergeCell ref="F297:F298"/>
    <mergeCell ref="G297:K297"/>
    <mergeCell ref="L297:M297"/>
    <mergeCell ref="N297:R297"/>
    <mergeCell ref="S297:U298"/>
    <mergeCell ref="G298:I298"/>
    <mergeCell ref="J298:K298"/>
    <mergeCell ref="L298:M298"/>
    <mergeCell ref="Q298:R298"/>
    <mergeCell ref="B299:C300"/>
    <mergeCell ref="D299:E299"/>
    <mergeCell ref="G299:I299"/>
    <mergeCell ref="J299:K299"/>
    <mergeCell ref="L299:M299"/>
    <mergeCell ref="N299:N300"/>
    <mergeCell ref="Q299:R299"/>
    <mergeCell ref="S299:U299"/>
    <mergeCell ref="D300:E300"/>
    <mergeCell ref="G300:I300"/>
    <mergeCell ref="J300:K300"/>
    <mergeCell ref="L300:M300"/>
    <mergeCell ref="Q300:R300"/>
    <mergeCell ref="S300:U300"/>
    <mergeCell ref="B292:C292"/>
    <mergeCell ref="D292:E292"/>
    <mergeCell ref="G292:I292"/>
    <mergeCell ref="J292:K292"/>
    <mergeCell ref="L292:M292"/>
    <mergeCell ref="Q292:R292"/>
    <mergeCell ref="S292:U292"/>
    <mergeCell ref="B293:C293"/>
    <mergeCell ref="D293:E293"/>
    <mergeCell ref="G293:I293"/>
    <mergeCell ref="J293:K293"/>
    <mergeCell ref="L293:M293"/>
    <mergeCell ref="Q293:R293"/>
    <mergeCell ref="S293:U293"/>
    <mergeCell ref="B294:C294"/>
    <mergeCell ref="D294:E294"/>
    <mergeCell ref="G294:I294"/>
    <mergeCell ref="J294:K294"/>
    <mergeCell ref="L294:M294"/>
    <mergeCell ref="Q294:R294"/>
    <mergeCell ref="S294:U294"/>
    <mergeCell ref="B289:C289"/>
    <mergeCell ref="D289:E289"/>
    <mergeCell ref="G289:I289"/>
    <mergeCell ref="J289:K289"/>
    <mergeCell ref="L289:M289"/>
    <mergeCell ref="Q289:R289"/>
    <mergeCell ref="S289:U289"/>
    <mergeCell ref="B290:C290"/>
    <mergeCell ref="D290:E290"/>
    <mergeCell ref="G290:I290"/>
    <mergeCell ref="J290:K290"/>
    <mergeCell ref="L290:M290"/>
    <mergeCell ref="Q290:R290"/>
    <mergeCell ref="S290:U290"/>
    <mergeCell ref="B291:C291"/>
    <mergeCell ref="D291:E291"/>
    <mergeCell ref="G291:I291"/>
    <mergeCell ref="J291:K291"/>
    <mergeCell ref="L291:M291"/>
    <mergeCell ref="Q291:R291"/>
    <mergeCell ref="S291:U291"/>
    <mergeCell ref="B286:C286"/>
    <mergeCell ref="D286:E286"/>
    <mergeCell ref="G286:I286"/>
    <mergeCell ref="J286:K286"/>
    <mergeCell ref="L286:M286"/>
    <mergeCell ref="Q286:R286"/>
    <mergeCell ref="S286:U286"/>
    <mergeCell ref="B287:C287"/>
    <mergeCell ref="D287:E287"/>
    <mergeCell ref="G287:I287"/>
    <mergeCell ref="J287:K287"/>
    <mergeCell ref="L287:M287"/>
    <mergeCell ref="Q287:R287"/>
    <mergeCell ref="S287:U287"/>
    <mergeCell ref="B288:C288"/>
    <mergeCell ref="D288:E288"/>
    <mergeCell ref="G288:I288"/>
    <mergeCell ref="J288:K288"/>
    <mergeCell ref="L288:M288"/>
    <mergeCell ref="Q288:R288"/>
    <mergeCell ref="S288:U288"/>
    <mergeCell ref="B283:C283"/>
    <mergeCell ref="D283:E283"/>
    <mergeCell ref="G283:I283"/>
    <mergeCell ref="J283:K283"/>
    <mergeCell ref="L283:M283"/>
    <mergeCell ref="Q283:R283"/>
    <mergeCell ref="S283:U283"/>
    <mergeCell ref="B284:C284"/>
    <mergeCell ref="D284:E284"/>
    <mergeCell ref="G284:I284"/>
    <mergeCell ref="J284:K284"/>
    <mergeCell ref="L284:M284"/>
    <mergeCell ref="Q284:R284"/>
    <mergeCell ref="S284:U284"/>
    <mergeCell ref="B285:C285"/>
    <mergeCell ref="D285:E285"/>
    <mergeCell ref="G285:I285"/>
    <mergeCell ref="J285:K285"/>
    <mergeCell ref="L285:M285"/>
    <mergeCell ref="Q285:R285"/>
    <mergeCell ref="S285:U285"/>
    <mergeCell ref="D280:E280"/>
    <mergeCell ref="G280:I280"/>
    <mergeCell ref="J280:K280"/>
    <mergeCell ref="L280:M280"/>
    <mergeCell ref="Q280:R280"/>
    <mergeCell ref="S280:U280"/>
    <mergeCell ref="B281:C281"/>
    <mergeCell ref="D281:E281"/>
    <mergeCell ref="G281:I281"/>
    <mergeCell ref="J281:K281"/>
    <mergeCell ref="L281:M281"/>
    <mergeCell ref="Q281:R281"/>
    <mergeCell ref="S281:U281"/>
    <mergeCell ref="B282:C282"/>
    <mergeCell ref="D282:E282"/>
    <mergeCell ref="G282:I282"/>
    <mergeCell ref="J282:K282"/>
    <mergeCell ref="L282:M282"/>
    <mergeCell ref="Q282:R282"/>
    <mergeCell ref="S282:U282"/>
    <mergeCell ref="B274:C274"/>
    <mergeCell ref="D274:E274"/>
    <mergeCell ref="S274:U274"/>
    <mergeCell ref="B275:C275"/>
    <mergeCell ref="B276:C276"/>
    <mergeCell ref="B278:C278"/>
    <mergeCell ref="D278:E278"/>
    <mergeCell ref="G278:I278"/>
    <mergeCell ref="J278:K278"/>
    <mergeCell ref="L278:M278"/>
    <mergeCell ref="Q278:R278"/>
    <mergeCell ref="S278:U278"/>
    <mergeCell ref="B279:C279"/>
    <mergeCell ref="D279:E279"/>
    <mergeCell ref="G279:I279"/>
    <mergeCell ref="J279:K279"/>
    <mergeCell ref="L279:M279"/>
    <mergeCell ref="Q279:R279"/>
    <mergeCell ref="S279:U279"/>
    <mergeCell ref="B271:C271"/>
    <mergeCell ref="D271:E271"/>
    <mergeCell ref="G271:I271"/>
    <mergeCell ref="J271:K271"/>
    <mergeCell ref="L271:M271"/>
    <mergeCell ref="Q271:R271"/>
    <mergeCell ref="S271:U271"/>
    <mergeCell ref="B272:C272"/>
    <mergeCell ref="D272:E272"/>
    <mergeCell ref="G272:I272"/>
    <mergeCell ref="J272:K272"/>
    <mergeCell ref="L272:M272"/>
    <mergeCell ref="Q272:R272"/>
    <mergeCell ref="S272:U272"/>
    <mergeCell ref="B273:C273"/>
    <mergeCell ref="D273:E273"/>
    <mergeCell ref="G273:I273"/>
    <mergeCell ref="J273:K273"/>
    <mergeCell ref="Q273:R273"/>
    <mergeCell ref="S273:U273"/>
    <mergeCell ref="G255:K255"/>
    <mergeCell ref="N255:R255"/>
    <mergeCell ref="S255:U256"/>
    <mergeCell ref="B257:C257"/>
    <mergeCell ref="B265:U265"/>
    <mergeCell ref="B266:C267"/>
    <mergeCell ref="D266:E267"/>
    <mergeCell ref="F266:F267"/>
    <mergeCell ref="G266:K266"/>
    <mergeCell ref="N266:R266"/>
    <mergeCell ref="S266:U267"/>
    <mergeCell ref="B270:C270"/>
    <mergeCell ref="D270:E270"/>
    <mergeCell ref="G270:I270"/>
    <mergeCell ref="J270:K270"/>
    <mergeCell ref="L270:M270"/>
    <mergeCell ref="S270:U270"/>
    <mergeCell ref="B239:C239"/>
    <mergeCell ref="D239:E239"/>
    <mergeCell ref="J239:K239"/>
    <mergeCell ref="L239:M239"/>
    <mergeCell ref="Q239:R239"/>
    <mergeCell ref="S239:U239"/>
    <mergeCell ref="B240:C240"/>
    <mergeCell ref="D240:E240"/>
    <mergeCell ref="J240:K240"/>
    <mergeCell ref="L240:M240"/>
    <mergeCell ref="Q240:R240"/>
    <mergeCell ref="S240:U240"/>
    <mergeCell ref="B243:E243"/>
    <mergeCell ref="J243:K243"/>
    <mergeCell ref="Q243:R243"/>
    <mergeCell ref="S243:U243"/>
    <mergeCell ref="B249:E249"/>
    <mergeCell ref="B236:C236"/>
    <mergeCell ref="D236:E236"/>
    <mergeCell ref="J236:K236"/>
    <mergeCell ref="L236:M236"/>
    <mergeCell ref="Q236:R236"/>
    <mergeCell ref="S236:U236"/>
    <mergeCell ref="B237:C237"/>
    <mergeCell ref="D237:E237"/>
    <mergeCell ref="J237:K237"/>
    <mergeCell ref="L237:M237"/>
    <mergeCell ref="Q237:R237"/>
    <mergeCell ref="S237:U237"/>
    <mergeCell ref="B238:C238"/>
    <mergeCell ref="D238:E238"/>
    <mergeCell ref="J238:K238"/>
    <mergeCell ref="L238:M238"/>
    <mergeCell ref="Q238:R238"/>
    <mergeCell ref="S238:U238"/>
    <mergeCell ref="D200:E201"/>
    <mergeCell ref="F200:F201"/>
    <mergeCell ref="G200:K200"/>
    <mergeCell ref="N200:R200"/>
    <mergeCell ref="S200:U201"/>
    <mergeCell ref="J224:K226"/>
    <mergeCell ref="L224:M226"/>
    <mergeCell ref="S224:U226"/>
    <mergeCell ref="B228:C228"/>
    <mergeCell ref="D228:E228"/>
    <mergeCell ref="J228:K228"/>
    <mergeCell ref="L228:M228"/>
    <mergeCell ref="Q228:R228"/>
    <mergeCell ref="S228:U233"/>
    <mergeCell ref="B229:C229"/>
    <mergeCell ref="D229:E229"/>
    <mergeCell ref="J229:K229"/>
    <mergeCell ref="L229:M229"/>
    <mergeCell ref="Q229:R229"/>
    <mergeCell ref="B230:C230"/>
    <mergeCell ref="D230:E230"/>
    <mergeCell ref="J230:K230"/>
    <mergeCell ref="L230:M230"/>
    <mergeCell ref="Q230:R230"/>
    <mergeCell ref="B231:C231"/>
    <mergeCell ref="D231:E231"/>
    <mergeCell ref="J231:K231"/>
    <mergeCell ref="L231:M231"/>
    <mergeCell ref="Q231:R231"/>
    <mergeCell ref="B232:C232"/>
    <mergeCell ref="D232:E232"/>
    <mergeCell ref="J232:K232"/>
    <mergeCell ref="B193:C193"/>
    <mergeCell ref="D193:E193"/>
    <mergeCell ref="G193:I193"/>
    <mergeCell ref="J193:K193"/>
    <mergeCell ref="L193:M193"/>
    <mergeCell ref="Q193:R193"/>
    <mergeCell ref="S193:U193"/>
    <mergeCell ref="B194:C194"/>
    <mergeCell ref="D194:E194"/>
    <mergeCell ref="G194:I194"/>
    <mergeCell ref="J194:K194"/>
    <mergeCell ref="Q194:R194"/>
    <mergeCell ref="S194:U194"/>
    <mergeCell ref="B195:C195"/>
    <mergeCell ref="D195:E195"/>
    <mergeCell ref="G195:H195"/>
    <mergeCell ref="S195:U195"/>
    <mergeCell ref="N180:R180"/>
    <mergeCell ref="S180:U181"/>
    <mergeCell ref="G189:I189"/>
    <mergeCell ref="B190:C190"/>
    <mergeCell ref="D190:E190"/>
    <mergeCell ref="G190:I190"/>
    <mergeCell ref="J190:K190"/>
    <mergeCell ref="L190:M190"/>
    <mergeCell ref="Q190:R190"/>
    <mergeCell ref="S190:U190"/>
    <mergeCell ref="B191:C191"/>
    <mergeCell ref="D191:E191"/>
    <mergeCell ref="G191:I191"/>
    <mergeCell ref="J191:K191"/>
    <mergeCell ref="L191:M191"/>
    <mergeCell ref="Q191:R191"/>
    <mergeCell ref="S191:U191"/>
    <mergeCell ref="B173:C173"/>
    <mergeCell ref="D173:E173"/>
    <mergeCell ref="G173:I173"/>
    <mergeCell ref="J173:K173"/>
    <mergeCell ref="L173:M173"/>
    <mergeCell ref="Q173:R173"/>
    <mergeCell ref="S173:U173"/>
    <mergeCell ref="B174:C174"/>
    <mergeCell ref="D174:E174"/>
    <mergeCell ref="G174:I174"/>
    <mergeCell ref="J174:K174"/>
    <mergeCell ref="Q174:R174"/>
    <mergeCell ref="S174:U174"/>
    <mergeCell ref="B175:C175"/>
    <mergeCell ref="D175:E175"/>
    <mergeCell ref="S175:U175"/>
    <mergeCell ref="B179:U179"/>
    <mergeCell ref="D160:E160"/>
    <mergeCell ref="G160:I160"/>
    <mergeCell ref="J160:K160"/>
    <mergeCell ref="L160:M160"/>
    <mergeCell ref="Q160:R160"/>
    <mergeCell ref="S160:U160"/>
    <mergeCell ref="B161:C161"/>
    <mergeCell ref="D161:E161"/>
    <mergeCell ref="G161:I161"/>
    <mergeCell ref="J161:K161"/>
    <mergeCell ref="Q161:R161"/>
    <mergeCell ref="S161:U161"/>
    <mergeCell ref="B162:C162"/>
    <mergeCell ref="D162:E162"/>
    <mergeCell ref="S162:U162"/>
    <mergeCell ref="B166:U166"/>
    <mergeCell ref="B167:C168"/>
    <mergeCell ref="D167:E168"/>
    <mergeCell ref="F167:F168"/>
    <mergeCell ref="G167:K167"/>
    <mergeCell ref="N167:R167"/>
    <mergeCell ref="S167:U168"/>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S112:U112"/>
    <mergeCell ref="B113:C113"/>
    <mergeCell ref="D113:E113"/>
    <mergeCell ref="L113:M113"/>
    <mergeCell ref="Q113:R113"/>
    <mergeCell ref="S113:U113"/>
    <mergeCell ref="B112:C112"/>
    <mergeCell ref="D112:E112"/>
    <mergeCell ref="L112:M112"/>
    <mergeCell ref="Q112:R112"/>
    <mergeCell ref="D110:E110"/>
    <mergeCell ref="G110:H110"/>
    <mergeCell ref="L110:M110"/>
    <mergeCell ref="Q110:R110"/>
    <mergeCell ref="S110:U110"/>
    <mergeCell ref="G111:H111"/>
    <mergeCell ref="Q111:R111"/>
    <mergeCell ref="D111:E111"/>
    <mergeCell ref="G112:H112"/>
    <mergeCell ref="G113:H113"/>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B141:C141"/>
    <mergeCell ref="D141:E141"/>
    <mergeCell ref="G141:I141"/>
    <mergeCell ref="J141:K141"/>
    <mergeCell ref="L141:M141"/>
    <mergeCell ref="Q141:R141"/>
    <mergeCell ref="S141:U141"/>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B142:C142"/>
    <mergeCell ref="D142:E142"/>
    <mergeCell ref="G142:I142"/>
    <mergeCell ref="J142:K142"/>
    <mergeCell ref="L142:M142"/>
    <mergeCell ref="Q142:R142"/>
    <mergeCell ref="S142:U142"/>
    <mergeCell ref="B145:C145"/>
    <mergeCell ref="D145:E145"/>
    <mergeCell ref="G145:I145"/>
    <mergeCell ref="J145:K145"/>
    <mergeCell ref="L145:M145"/>
    <mergeCell ref="Q145:R145"/>
    <mergeCell ref="S145:U145"/>
    <mergeCell ref="L143:M143"/>
    <mergeCell ref="G144:I144"/>
    <mergeCell ref="J144:K144"/>
    <mergeCell ref="L144:M144"/>
    <mergeCell ref="Q144:R144"/>
    <mergeCell ref="B143:C143"/>
    <mergeCell ref="D143:E143"/>
    <mergeCell ref="G143:I143"/>
    <mergeCell ref="J143:K143"/>
    <mergeCell ref="Q143:R143"/>
    <mergeCell ref="S143:U143"/>
    <mergeCell ref="B144:C144"/>
    <mergeCell ref="D144:E144"/>
    <mergeCell ref="S144:U144"/>
    <mergeCell ref="L149:M149"/>
    <mergeCell ref="S146:U146"/>
    <mergeCell ref="B147:C147"/>
    <mergeCell ref="D147:E147"/>
    <mergeCell ref="J147:K147"/>
    <mergeCell ref="L147:M147"/>
    <mergeCell ref="Q147:R147"/>
    <mergeCell ref="S147:U147"/>
    <mergeCell ref="B146:C146"/>
    <mergeCell ref="D146:E146"/>
    <mergeCell ref="J146:K146"/>
    <mergeCell ref="L146:M146"/>
    <mergeCell ref="Q146:R146"/>
    <mergeCell ref="B148:U148"/>
    <mergeCell ref="B149:C150"/>
    <mergeCell ref="D149:E150"/>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B151:C151"/>
    <mergeCell ref="D151:E151"/>
    <mergeCell ref="G151:I151"/>
    <mergeCell ref="J151:K151"/>
    <mergeCell ref="L151:M151"/>
    <mergeCell ref="Q151:R151"/>
    <mergeCell ref="S151:U151"/>
    <mergeCell ref="J150:K150"/>
    <mergeCell ref="L150:M150"/>
    <mergeCell ref="Q150:R150"/>
    <mergeCell ref="F149:F150"/>
    <mergeCell ref="G149:K149"/>
    <mergeCell ref="N149:R149"/>
    <mergeCell ref="S149:U150"/>
    <mergeCell ref="G150:I150"/>
    <mergeCell ref="S156:U156"/>
    <mergeCell ref="B157:C157"/>
    <mergeCell ref="D157:E157"/>
    <mergeCell ref="G157:I157"/>
    <mergeCell ref="J157:K157"/>
    <mergeCell ref="L157:M157"/>
    <mergeCell ref="Q157:R157"/>
    <mergeCell ref="S157:U157"/>
    <mergeCell ref="B156:C156"/>
    <mergeCell ref="D156:E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G156:H156"/>
    <mergeCell ref="B163:C163"/>
    <mergeCell ref="D163:E163"/>
    <mergeCell ref="G163:I163"/>
    <mergeCell ref="J163:K163"/>
    <mergeCell ref="L163:M163"/>
    <mergeCell ref="Q163:R163"/>
    <mergeCell ref="S163:U163"/>
    <mergeCell ref="L161:M161"/>
    <mergeCell ref="G162:I162"/>
    <mergeCell ref="J162:K162"/>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C160"/>
    <mergeCell ref="Q168:R168"/>
    <mergeCell ref="L167:M167"/>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B169:C169"/>
    <mergeCell ref="L174:M174"/>
    <mergeCell ref="G175:I175"/>
    <mergeCell ref="J175:K175"/>
    <mergeCell ref="L175:M175"/>
    <mergeCell ref="Q175:R175"/>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B172:C172"/>
    <mergeCell ref="D172:E172"/>
    <mergeCell ref="G172:I172"/>
    <mergeCell ref="J172:K172"/>
    <mergeCell ref="L172:M172"/>
    <mergeCell ref="Q172:R172"/>
    <mergeCell ref="S172:U172"/>
    <mergeCell ref="S177:U177"/>
    <mergeCell ref="B177:C177"/>
    <mergeCell ref="D177:E177"/>
    <mergeCell ref="G177:I177"/>
    <mergeCell ref="J177:K177"/>
    <mergeCell ref="L177:M177"/>
    <mergeCell ref="Q177:R177"/>
    <mergeCell ref="B176:C176"/>
    <mergeCell ref="D176:E176"/>
    <mergeCell ref="G176:I176"/>
    <mergeCell ref="J176:K176"/>
    <mergeCell ref="L176:M176"/>
    <mergeCell ref="Q176:R176"/>
    <mergeCell ref="S176:U176"/>
    <mergeCell ref="B182:C182"/>
    <mergeCell ref="D182:E182"/>
    <mergeCell ref="G182:I182"/>
    <mergeCell ref="J182:K182"/>
    <mergeCell ref="L182:M182"/>
    <mergeCell ref="Q182:R182"/>
    <mergeCell ref="S182:U182"/>
    <mergeCell ref="G181:I181"/>
    <mergeCell ref="J181:K181"/>
    <mergeCell ref="L181:M181"/>
    <mergeCell ref="Q181:R181"/>
    <mergeCell ref="L180:M180"/>
    <mergeCell ref="B180:C181"/>
    <mergeCell ref="D180:E181"/>
    <mergeCell ref="F180:F181"/>
    <mergeCell ref="G180:K180"/>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L194:M194"/>
    <mergeCell ref="J195:K195"/>
    <mergeCell ref="L195:M195"/>
    <mergeCell ref="Q195:R195"/>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2:C192"/>
    <mergeCell ref="D192:E192"/>
    <mergeCell ref="G192:I192"/>
    <mergeCell ref="J192:K192"/>
    <mergeCell ref="L192:M192"/>
    <mergeCell ref="Q192:R192"/>
    <mergeCell ref="S192:U192"/>
    <mergeCell ref="B196:C196"/>
    <mergeCell ref="D196:E196"/>
    <mergeCell ref="J196:K196"/>
    <mergeCell ref="L196:M196"/>
    <mergeCell ref="Q196:R196"/>
    <mergeCell ref="S196:U196"/>
    <mergeCell ref="B202:C202"/>
    <mergeCell ref="D202:E202"/>
    <mergeCell ref="J202:K202"/>
    <mergeCell ref="L202:M202"/>
    <mergeCell ref="Q202:R202"/>
    <mergeCell ref="S202:U202"/>
    <mergeCell ref="G201:I201"/>
    <mergeCell ref="J201:K201"/>
    <mergeCell ref="L201:M201"/>
    <mergeCell ref="Q201:R201"/>
    <mergeCell ref="V199:W199"/>
    <mergeCell ref="X199:Z199"/>
    <mergeCell ref="L200:M200"/>
    <mergeCell ref="B199:U199"/>
    <mergeCell ref="B200:C201"/>
    <mergeCell ref="S205:U205"/>
    <mergeCell ref="B206:C206"/>
    <mergeCell ref="D206:E206"/>
    <mergeCell ref="J206:K206"/>
    <mergeCell ref="L206:M206"/>
    <mergeCell ref="Q206:R206"/>
    <mergeCell ref="S206:U206"/>
    <mergeCell ref="B205:C205"/>
    <mergeCell ref="D205:E205"/>
    <mergeCell ref="J205:K205"/>
    <mergeCell ref="L205:M205"/>
    <mergeCell ref="Q205:R205"/>
    <mergeCell ref="S203:U203"/>
    <mergeCell ref="B204:C204"/>
    <mergeCell ref="D204:E204"/>
    <mergeCell ref="J204:K204"/>
    <mergeCell ref="L204:M204"/>
    <mergeCell ref="Q204:R204"/>
    <mergeCell ref="S204:U204"/>
    <mergeCell ref="B203:C203"/>
    <mergeCell ref="D203:E203"/>
    <mergeCell ref="J203:K203"/>
    <mergeCell ref="L203:M203"/>
    <mergeCell ref="Q203:R203"/>
    <mergeCell ref="S209:U209"/>
    <mergeCell ref="B210:C210"/>
    <mergeCell ref="D210:E210"/>
    <mergeCell ref="J210:K210"/>
    <mergeCell ref="L210:M210"/>
    <mergeCell ref="Q210:R210"/>
    <mergeCell ref="S210:U210"/>
    <mergeCell ref="B209:C209"/>
    <mergeCell ref="D209:E209"/>
    <mergeCell ref="J209:K209"/>
    <mergeCell ref="L209:M209"/>
    <mergeCell ref="Q209:R209"/>
    <mergeCell ref="S207:U207"/>
    <mergeCell ref="B208:C208"/>
    <mergeCell ref="D208:E208"/>
    <mergeCell ref="J208:K208"/>
    <mergeCell ref="L208:M208"/>
    <mergeCell ref="Q208:R208"/>
    <mergeCell ref="S208:U208"/>
    <mergeCell ref="B207:C207"/>
    <mergeCell ref="D207:E207"/>
    <mergeCell ref="J207:K207"/>
    <mergeCell ref="L207:M207"/>
    <mergeCell ref="Q207:R207"/>
    <mergeCell ref="S213:U213"/>
    <mergeCell ref="B214:C214"/>
    <mergeCell ref="D214:E214"/>
    <mergeCell ref="J214:K214"/>
    <mergeCell ref="L214:M214"/>
    <mergeCell ref="Q214:R214"/>
    <mergeCell ref="S214:U214"/>
    <mergeCell ref="B213:C213"/>
    <mergeCell ref="D213:E213"/>
    <mergeCell ref="J213:K213"/>
    <mergeCell ref="L213:M213"/>
    <mergeCell ref="Q213:R213"/>
    <mergeCell ref="S211:U211"/>
    <mergeCell ref="B212:C212"/>
    <mergeCell ref="D212:E212"/>
    <mergeCell ref="J212:K212"/>
    <mergeCell ref="L212:M212"/>
    <mergeCell ref="Q212:R212"/>
    <mergeCell ref="S212:U212"/>
    <mergeCell ref="B211:C211"/>
    <mergeCell ref="D211:E211"/>
    <mergeCell ref="J211:K211"/>
    <mergeCell ref="L211:M211"/>
    <mergeCell ref="Q211:R211"/>
    <mergeCell ref="S217:U217"/>
    <mergeCell ref="B218:C218"/>
    <mergeCell ref="D218:E218"/>
    <mergeCell ref="J218:K218"/>
    <mergeCell ref="L218:M218"/>
    <mergeCell ref="Q218:R218"/>
    <mergeCell ref="S218:U218"/>
    <mergeCell ref="B217:C217"/>
    <mergeCell ref="D217:E217"/>
    <mergeCell ref="J217:K217"/>
    <mergeCell ref="L217:M217"/>
    <mergeCell ref="Q217:R217"/>
    <mergeCell ref="S215:U215"/>
    <mergeCell ref="B216:C216"/>
    <mergeCell ref="D216:E216"/>
    <mergeCell ref="J216:K216"/>
    <mergeCell ref="L216:M216"/>
    <mergeCell ref="Q216:R216"/>
    <mergeCell ref="S216:U216"/>
    <mergeCell ref="B215:C215"/>
    <mergeCell ref="D215:E215"/>
    <mergeCell ref="J215:K215"/>
    <mergeCell ref="L215:M215"/>
    <mergeCell ref="Q215:R215"/>
    <mergeCell ref="J221:K221"/>
    <mergeCell ref="L221:M221"/>
    <mergeCell ref="Q221:R221"/>
    <mergeCell ref="S219:U219"/>
    <mergeCell ref="B220:C220"/>
    <mergeCell ref="D220:E220"/>
    <mergeCell ref="J220:K220"/>
    <mergeCell ref="L220:M220"/>
    <mergeCell ref="Q220:R220"/>
    <mergeCell ref="S220:U220"/>
    <mergeCell ref="B219:C219"/>
    <mergeCell ref="D219:E219"/>
    <mergeCell ref="J219:K219"/>
    <mergeCell ref="L219:M219"/>
    <mergeCell ref="Q219:R219"/>
    <mergeCell ref="B226:C226"/>
    <mergeCell ref="D226:E226"/>
    <mergeCell ref="Q226:R226"/>
    <mergeCell ref="B225:C225"/>
    <mergeCell ref="D225:E225"/>
    <mergeCell ref="Q225:R225"/>
    <mergeCell ref="S223:U223"/>
    <mergeCell ref="B224:C224"/>
    <mergeCell ref="D224:E224"/>
    <mergeCell ref="Q224:R224"/>
    <mergeCell ref="B223:C223"/>
    <mergeCell ref="D223:E223"/>
    <mergeCell ref="J223:K223"/>
    <mergeCell ref="L223:M223"/>
    <mergeCell ref="Q223:R223"/>
    <mergeCell ref="B227:C227"/>
    <mergeCell ref="D227:E227"/>
    <mergeCell ref="L243:M243"/>
    <mergeCell ref="B234:C234"/>
    <mergeCell ref="D234:E234"/>
    <mergeCell ref="J234:K234"/>
    <mergeCell ref="L234:M234"/>
    <mergeCell ref="Q234:R234"/>
    <mergeCell ref="S234:U234"/>
    <mergeCell ref="L232:M232"/>
    <mergeCell ref="J233:K233"/>
    <mergeCell ref="L233:M233"/>
    <mergeCell ref="Q233:R233"/>
    <mergeCell ref="Q232:R232"/>
    <mergeCell ref="B233:C233"/>
    <mergeCell ref="D233:E233"/>
    <mergeCell ref="B235:C235"/>
    <mergeCell ref="D235:E235"/>
    <mergeCell ref="J235:K235"/>
    <mergeCell ref="L235:M235"/>
    <mergeCell ref="Q235:R235"/>
    <mergeCell ref="S235:U235"/>
    <mergeCell ref="S246:U246"/>
    <mergeCell ref="B247:C247"/>
    <mergeCell ref="D247:E247"/>
    <mergeCell ref="J247:K247"/>
    <mergeCell ref="L247:M247"/>
    <mergeCell ref="Q247:R247"/>
    <mergeCell ref="S247:U247"/>
    <mergeCell ref="B246:C246"/>
    <mergeCell ref="D246:E246"/>
    <mergeCell ref="J246:K246"/>
    <mergeCell ref="L246:M246"/>
    <mergeCell ref="Q246:R246"/>
    <mergeCell ref="S250:U250"/>
    <mergeCell ref="J250:K250"/>
    <mergeCell ref="L250:M250"/>
    <mergeCell ref="Q250:R250"/>
    <mergeCell ref="S248:U248"/>
    <mergeCell ref="J249:K249"/>
    <mergeCell ref="L249:M249"/>
    <mergeCell ref="Q249:R249"/>
    <mergeCell ref="S249:U249"/>
    <mergeCell ref="B248:C248"/>
    <mergeCell ref="D248:E248"/>
    <mergeCell ref="J248:K248"/>
    <mergeCell ref="L248:M248"/>
    <mergeCell ref="Q248:R248"/>
    <mergeCell ref="B250:E250"/>
    <mergeCell ref="L255:M255"/>
    <mergeCell ref="B254:U254"/>
    <mergeCell ref="B255:C256"/>
    <mergeCell ref="D255:E256"/>
    <mergeCell ref="F255:F256"/>
    <mergeCell ref="S257:U257"/>
    <mergeCell ref="D257:E257"/>
    <mergeCell ref="G257:I257"/>
    <mergeCell ref="J257:K257"/>
    <mergeCell ref="L257:M257"/>
    <mergeCell ref="Q257:R257"/>
    <mergeCell ref="G256:I256"/>
    <mergeCell ref="J256:K256"/>
    <mergeCell ref="L256:M256"/>
    <mergeCell ref="Q256:R256"/>
    <mergeCell ref="L266:M266"/>
    <mergeCell ref="D269:E269"/>
    <mergeCell ref="G269:I269"/>
    <mergeCell ref="J269:K269"/>
    <mergeCell ref="L269:M269"/>
    <mergeCell ref="S269:U269"/>
    <mergeCell ref="G168:I168"/>
    <mergeCell ref="J168:K168"/>
    <mergeCell ref="L168:M168"/>
    <mergeCell ref="B189:C189"/>
    <mergeCell ref="D189:E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Q269:R269"/>
    <mergeCell ref="B268:C268"/>
    <mergeCell ref="B277:C277"/>
    <mergeCell ref="D277:E277"/>
    <mergeCell ref="G277:I277"/>
    <mergeCell ref="J277:K277"/>
    <mergeCell ref="L277:M277"/>
    <mergeCell ref="Q277:R277"/>
    <mergeCell ref="S277:U277"/>
    <mergeCell ref="B269:C269"/>
    <mergeCell ref="D169:E169"/>
    <mergeCell ref="G169:I169"/>
    <mergeCell ref="J169:K169"/>
    <mergeCell ref="L169:M169"/>
    <mergeCell ref="Q169:R169"/>
    <mergeCell ref="S169:U169"/>
    <mergeCell ref="D268:E268"/>
    <mergeCell ref="G268:I268"/>
    <mergeCell ref="J268:K268"/>
    <mergeCell ref="L268:M268"/>
    <mergeCell ref="Q268:R268"/>
    <mergeCell ref="S268:U268"/>
    <mergeCell ref="G267:I267"/>
    <mergeCell ref="J267:K267"/>
    <mergeCell ref="Q270:R270"/>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J222:K222"/>
    <mergeCell ref="L222:M222"/>
    <mergeCell ref="Q222:R222"/>
    <mergeCell ref="S222:U222"/>
    <mergeCell ref="B221:C221"/>
    <mergeCell ref="D221:E221"/>
    <mergeCell ref="L267:M267"/>
    <mergeCell ref="Q267:R267"/>
  </mergeCells>
  <hyperlinks>
    <hyperlink ref="Q247:R247" r:id="rId1" display="..\..\Varios\2019-10-07 Cálculos incumplimiento fondeo Ambiental.xlsx" xr:uid="{3085BBF1-52E0-4808-B9D6-3167F39F37BA}"/>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M37"/>
  <sheetViews>
    <sheetView zoomScale="70" zoomScaleNormal="70" workbookViewId="0">
      <selection activeCell="P21" sqref="P21"/>
    </sheetView>
  </sheetViews>
  <sheetFormatPr baseColWidth="10" defaultColWidth="11.5703125" defaultRowHeight="15" x14ac:dyDescent="0.25"/>
  <cols>
    <col min="1" max="7" width="11.5703125" style="125"/>
    <col min="8" max="8" width="5.5703125" style="125" customWidth="1"/>
    <col min="9" max="9" width="19.7109375" style="125" customWidth="1"/>
    <col min="10" max="11" width="11.5703125" style="125"/>
    <col min="12" max="12" width="19.28515625" style="125" customWidth="1"/>
    <col min="13" max="16384" width="11.5703125" style="125"/>
  </cols>
  <sheetData>
    <row r="1" spans="2:13" ht="15" customHeight="1" x14ac:dyDescent="0.25">
      <c r="B1" s="924" t="s">
        <v>329</v>
      </c>
      <c r="C1" s="925"/>
      <c r="D1" s="925"/>
      <c r="E1" s="925"/>
      <c r="F1" s="925"/>
      <c r="G1" s="925"/>
      <c r="H1" s="925"/>
      <c r="I1" s="925"/>
      <c r="J1" s="925"/>
      <c r="K1" s="925"/>
      <c r="L1" s="926"/>
    </row>
    <row r="2" spans="2:13" ht="15" customHeight="1" x14ac:dyDescent="0.25">
      <c r="B2" s="927"/>
      <c r="C2" s="928"/>
      <c r="D2" s="928"/>
      <c r="E2" s="928"/>
      <c r="F2" s="928"/>
      <c r="G2" s="928"/>
      <c r="H2" s="928"/>
      <c r="I2" s="928"/>
      <c r="J2" s="928"/>
      <c r="K2" s="928"/>
      <c r="L2" s="929"/>
    </row>
    <row r="3" spans="2:13" ht="51.75" customHeight="1" x14ac:dyDescent="0.25">
      <c r="B3" s="930" t="s">
        <v>375</v>
      </c>
      <c r="C3" s="931"/>
      <c r="D3" s="931"/>
      <c r="E3" s="932"/>
      <c r="F3" s="153">
        <v>44055</v>
      </c>
      <c r="G3" s="930" t="s">
        <v>376</v>
      </c>
      <c r="H3" s="931"/>
      <c r="I3" s="932"/>
      <c r="J3" s="933">
        <v>44062</v>
      </c>
      <c r="K3" s="934"/>
      <c r="L3" s="935"/>
    </row>
    <row r="4" spans="2:13" ht="20.25" customHeight="1" x14ac:dyDescent="0.25">
      <c r="B4" s="936" t="s">
        <v>327</v>
      </c>
      <c r="C4" s="937"/>
      <c r="D4" s="937"/>
      <c r="E4" s="937"/>
      <c r="F4" s="937"/>
      <c r="G4" s="937"/>
      <c r="H4" s="938"/>
      <c r="I4" s="194" t="s">
        <v>597</v>
      </c>
      <c r="J4" s="194" t="s">
        <v>2</v>
      </c>
      <c r="K4" s="942" t="s">
        <v>0</v>
      </c>
      <c r="L4" s="943"/>
    </row>
    <row r="5" spans="2:13" ht="18.75" customHeight="1" x14ac:dyDescent="0.25">
      <c r="B5" s="939"/>
      <c r="C5" s="940"/>
      <c r="D5" s="940"/>
      <c r="E5" s="940"/>
      <c r="F5" s="940"/>
      <c r="G5" s="940"/>
      <c r="H5" s="941"/>
      <c r="I5" s="193" t="s">
        <v>598</v>
      </c>
      <c r="J5" s="194">
        <v>2</v>
      </c>
      <c r="K5" s="942" t="s">
        <v>377</v>
      </c>
      <c r="L5" s="943"/>
    </row>
    <row r="6" spans="2:13" ht="24" customHeight="1" x14ac:dyDescent="0.25">
      <c r="B6" s="918" t="s">
        <v>549</v>
      </c>
      <c r="C6" s="919"/>
      <c r="D6" s="919"/>
      <c r="E6" s="919"/>
      <c r="F6" s="919"/>
      <c r="G6" s="920"/>
      <c r="H6" s="918" t="s">
        <v>550</v>
      </c>
      <c r="I6" s="919"/>
      <c r="J6" s="919"/>
      <c r="K6" s="919"/>
      <c r="L6" s="920"/>
    </row>
    <row r="7" spans="2:13" x14ac:dyDescent="0.25">
      <c r="B7" s="918"/>
      <c r="C7" s="919"/>
      <c r="D7" s="919"/>
      <c r="E7" s="919"/>
      <c r="F7" s="919"/>
      <c r="G7" s="920"/>
      <c r="H7" s="918"/>
      <c r="I7" s="919"/>
      <c r="J7" s="919"/>
      <c r="K7" s="919"/>
      <c r="L7" s="920"/>
    </row>
    <row r="8" spans="2:13" x14ac:dyDescent="0.25">
      <c r="B8" s="918"/>
      <c r="C8" s="919"/>
      <c r="D8" s="919"/>
      <c r="E8" s="919"/>
      <c r="F8" s="919"/>
      <c r="G8" s="920"/>
      <c r="H8" s="918"/>
      <c r="I8" s="919"/>
      <c r="J8" s="919"/>
      <c r="K8" s="919"/>
      <c r="L8" s="920"/>
    </row>
    <row r="9" spans="2:13" ht="15" customHeight="1" x14ac:dyDescent="0.25">
      <c r="B9" s="918"/>
      <c r="C9" s="919"/>
      <c r="D9" s="919"/>
      <c r="E9" s="919"/>
      <c r="F9" s="919"/>
      <c r="G9" s="920"/>
      <c r="H9" s="918"/>
      <c r="I9" s="919"/>
      <c r="J9" s="919"/>
      <c r="K9" s="919"/>
      <c r="L9" s="920"/>
    </row>
    <row r="10" spans="2:13" ht="15" customHeight="1" x14ac:dyDescent="0.25">
      <c r="B10" s="918"/>
      <c r="C10" s="919"/>
      <c r="D10" s="919"/>
      <c r="E10" s="919"/>
      <c r="F10" s="919"/>
      <c r="G10" s="920"/>
      <c r="H10" s="918"/>
      <c r="I10" s="919"/>
      <c r="J10" s="919"/>
      <c r="K10" s="919"/>
      <c r="L10" s="920"/>
    </row>
    <row r="11" spans="2:13" ht="15" customHeight="1" x14ac:dyDescent="0.25">
      <c r="B11" s="918"/>
      <c r="C11" s="919"/>
      <c r="D11" s="919"/>
      <c r="E11" s="919"/>
      <c r="F11" s="919"/>
      <c r="G11" s="920"/>
      <c r="H11" s="918"/>
      <c r="I11" s="919"/>
      <c r="J11" s="919"/>
      <c r="K11" s="919"/>
      <c r="L11" s="920"/>
    </row>
    <row r="12" spans="2:13" ht="15" customHeight="1" x14ac:dyDescent="0.25">
      <c r="B12" s="918"/>
      <c r="C12" s="919"/>
      <c r="D12" s="919"/>
      <c r="E12" s="919"/>
      <c r="F12" s="919"/>
      <c r="G12" s="920"/>
      <c r="H12" s="918"/>
      <c r="I12" s="919"/>
      <c r="J12" s="919"/>
      <c r="K12" s="919"/>
      <c r="L12" s="920"/>
      <c r="M12" s="125" t="s">
        <v>653</v>
      </c>
    </row>
    <row r="13" spans="2:13" ht="15" customHeight="1" x14ac:dyDescent="0.25">
      <c r="B13" s="918"/>
      <c r="C13" s="919"/>
      <c r="D13" s="919"/>
      <c r="E13" s="919"/>
      <c r="F13" s="919"/>
      <c r="G13" s="920"/>
      <c r="H13" s="918"/>
      <c r="I13" s="919"/>
      <c r="J13" s="919"/>
      <c r="K13" s="919"/>
      <c r="L13" s="920"/>
    </row>
    <row r="14" spans="2:13" ht="15" customHeight="1" x14ac:dyDescent="0.25">
      <c r="B14" s="918"/>
      <c r="C14" s="919"/>
      <c r="D14" s="919"/>
      <c r="E14" s="919"/>
      <c r="F14" s="919"/>
      <c r="G14" s="920"/>
      <c r="H14" s="918"/>
      <c r="I14" s="919"/>
      <c r="J14" s="919"/>
      <c r="K14" s="919"/>
      <c r="L14" s="920"/>
    </row>
    <row r="15" spans="2:13" ht="15" customHeight="1" x14ac:dyDescent="0.25">
      <c r="B15" s="918"/>
      <c r="C15" s="919"/>
      <c r="D15" s="919"/>
      <c r="E15" s="919"/>
      <c r="F15" s="919"/>
      <c r="G15" s="920"/>
      <c r="H15" s="918"/>
      <c r="I15" s="919"/>
      <c r="J15" s="919"/>
      <c r="K15" s="919"/>
      <c r="L15" s="920"/>
    </row>
    <row r="16" spans="2:13" ht="15" customHeight="1" x14ac:dyDescent="0.25">
      <c r="B16" s="918"/>
      <c r="C16" s="919"/>
      <c r="D16" s="919"/>
      <c r="E16" s="919"/>
      <c r="F16" s="919"/>
      <c r="G16" s="920"/>
      <c r="H16" s="918"/>
      <c r="I16" s="919"/>
      <c r="J16" s="919"/>
      <c r="K16" s="919"/>
      <c r="L16" s="920"/>
    </row>
    <row r="17" spans="2:12" ht="15" customHeight="1" x14ac:dyDescent="0.25">
      <c r="B17" s="918"/>
      <c r="C17" s="919"/>
      <c r="D17" s="919"/>
      <c r="E17" s="919"/>
      <c r="F17" s="919"/>
      <c r="G17" s="920"/>
      <c r="H17" s="918"/>
      <c r="I17" s="919"/>
      <c r="J17" s="919"/>
      <c r="K17" s="919"/>
      <c r="L17" s="920"/>
    </row>
    <row r="18" spans="2:12" ht="15" customHeight="1" x14ac:dyDescent="0.25">
      <c r="B18" s="918"/>
      <c r="C18" s="919"/>
      <c r="D18" s="919"/>
      <c r="E18" s="919"/>
      <c r="F18" s="919"/>
      <c r="G18" s="920"/>
      <c r="H18" s="918"/>
      <c r="I18" s="919"/>
      <c r="J18" s="919"/>
      <c r="K18" s="919"/>
      <c r="L18" s="920"/>
    </row>
    <row r="19" spans="2:12" ht="15" customHeight="1" thickBot="1" x14ac:dyDescent="0.3">
      <c r="B19" s="918"/>
      <c r="C19" s="919"/>
      <c r="D19" s="919"/>
      <c r="E19" s="919"/>
      <c r="F19" s="919"/>
      <c r="G19" s="920"/>
      <c r="H19" s="918"/>
      <c r="I19" s="919"/>
      <c r="J19" s="919"/>
      <c r="K19" s="919"/>
      <c r="L19" s="920"/>
    </row>
    <row r="20" spans="2:12" ht="15" customHeight="1" x14ac:dyDescent="0.25">
      <c r="B20" s="906" t="s">
        <v>1086</v>
      </c>
      <c r="C20" s="907"/>
      <c r="D20" s="907"/>
      <c r="E20" s="907"/>
      <c r="F20" s="907"/>
      <c r="G20" s="908"/>
      <c r="H20" s="912" t="s">
        <v>1087</v>
      </c>
      <c r="I20" s="913"/>
      <c r="J20" s="913"/>
      <c r="K20" s="913"/>
      <c r="L20" s="914"/>
    </row>
    <row r="21" spans="2:12" ht="36.75" customHeight="1" thickBot="1" x14ac:dyDescent="0.3">
      <c r="B21" s="909"/>
      <c r="C21" s="910"/>
      <c r="D21" s="910"/>
      <c r="E21" s="910"/>
      <c r="F21" s="910"/>
      <c r="G21" s="911"/>
      <c r="H21" s="915"/>
      <c r="I21" s="916"/>
      <c r="J21" s="916"/>
      <c r="K21" s="916"/>
      <c r="L21" s="917"/>
    </row>
    <row r="22" spans="2:12" ht="15" customHeight="1" x14ac:dyDescent="0.25">
      <c r="B22" s="921" t="s">
        <v>613</v>
      </c>
      <c r="C22" s="922"/>
      <c r="D22" s="922"/>
      <c r="E22" s="922"/>
      <c r="F22" s="922"/>
      <c r="G22" s="923"/>
      <c r="H22" s="921" t="s">
        <v>614</v>
      </c>
      <c r="I22" s="922"/>
      <c r="J22" s="922"/>
      <c r="K22" s="922"/>
      <c r="L22" s="923"/>
    </row>
    <row r="23" spans="2:12" ht="15" customHeight="1" x14ac:dyDescent="0.25">
      <c r="B23" s="918"/>
      <c r="C23" s="919"/>
      <c r="D23" s="919"/>
      <c r="E23" s="919"/>
      <c r="F23" s="919"/>
      <c r="G23" s="920"/>
      <c r="H23" s="918"/>
      <c r="I23" s="919"/>
      <c r="J23" s="919"/>
      <c r="K23" s="919"/>
      <c r="L23" s="920"/>
    </row>
    <row r="24" spans="2:12" x14ac:dyDescent="0.25">
      <c r="B24" s="918"/>
      <c r="C24" s="919"/>
      <c r="D24" s="919"/>
      <c r="E24" s="919"/>
      <c r="F24" s="919"/>
      <c r="G24" s="920"/>
      <c r="H24" s="918"/>
      <c r="I24" s="919"/>
      <c r="J24" s="919"/>
      <c r="K24" s="919"/>
      <c r="L24" s="920"/>
    </row>
    <row r="25" spans="2:12" ht="15" customHeight="1" x14ac:dyDescent="0.25">
      <c r="B25" s="918"/>
      <c r="C25" s="919"/>
      <c r="D25" s="919"/>
      <c r="E25" s="919"/>
      <c r="F25" s="919"/>
      <c r="G25" s="920"/>
      <c r="H25" s="918"/>
      <c r="I25" s="919"/>
      <c r="J25" s="919"/>
      <c r="K25" s="919"/>
      <c r="L25" s="920"/>
    </row>
    <row r="26" spans="2:12" ht="15" customHeight="1" x14ac:dyDescent="0.25">
      <c r="B26" s="918"/>
      <c r="C26" s="919"/>
      <c r="D26" s="919"/>
      <c r="E26" s="919"/>
      <c r="F26" s="919"/>
      <c r="G26" s="920"/>
      <c r="H26" s="918"/>
      <c r="I26" s="919"/>
      <c r="J26" s="919"/>
      <c r="K26" s="919"/>
      <c r="L26" s="920"/>
    </row>
    <row r="27" spans="2:12" ht="15" customHeight="1" x14ac:dyDescent="0.25">
      <c r="B27" s="918"/>
      <c r="C27" s="919"/>
      <c r="D27" s="919"/>
      <c r="E27" s="919"/>
      <c r="F27" s="919"/>
      <c r="G27" s="920"/>
      <c r="H27" s="918"/>
      <c r="I27" s="919"/>
      <c r="J27" s="919"/>
      <c r="K27" s="919"/>
      <c r="L27" s="920"/>
    </row>
    <row r="28" spans="2:12" ht="15" customHeight="1" x14ac:dyDescent="0.25">
      <c r="B28" s="918"/>
      <c r="C28" s="919"/>
      <c r="D28" s="919"/>
      <c r="E28" s="919"/>
      <c r="F28" s="919"/>
      <c r="G28" s="920"/>
      <c r="H28" s="918"/>
      <c r="I28" s="919"/>
      <c r="J28" s="919"/>
      <c r="K28" s="919"/>
      <c r="L28" s="920"/>
    </row>
    <row r="29" spans="2:12" ht="15" customHeight="1" x14ac:dyDescent="0.25">
      <c r="B29" s="918"/>
      <c r="C29" s="919"/>
      <c r="D29" s="919"/>
      <c r="E29" s="919"/>
      <c r="F29" s="919"/>
      <c r="G29" s="920"/>
      <c r="H29" s="918"/>
      <c r="I29" s="919"/>
      <c r="J29" s="919"/>
      <c r="K29" s="919"/>
      <c r="L29" s="920"/>
    </row>
    <row r="30" spans="2:12" ht="15" customHeight="1" x14ac:dyDescent="0.25">
      <c r="B30" s="918"/>
      <c r="C30" s="919"/>
      <c r="D30" s="919"/>
      <c r="E30" s="919"/>
      <c r="F30" s="919"/>
      <c r="G30" s="920"/>
      <c r="H30" s="918"/>
      <c r="I30" s="919"/>
      <c r="J30" s="919"/>
      <c r="K30" s="919"/>
      <c r="L30" s="920"/>
    </row>
    <row r="31" spans="2:12" ht="15" customHeight="1" x14ac:dyDescent="0.25">
      <c r="B31" s="918"/>
      <c r="C31" s="919"/>
      <c r="D31" s="919"/>
      <c r="E31" s="919"/>
      <c r="F31" s="919"/>
      <c r="G31" s="920"/>
      <c r="H31" s="918"/>
      <c r="I31" s="919"/>
      <c r="J31" s="919"/>
      <c r="K31" s="919"/>
      <c r="L31" s="920"/>
    </row>
    <row r="32" spans="2:12" ht="15" customHeight="1" x14ac:dyDescent="0.25">
      <c r="B32" s="918"/>
      <c r="C32" s="919"/>
      <c r="D32" s="919"/>
      <c r="E32" s="919"/>
      <c r="F32" s="919"/>
      <c r="G32" s="920"/>
      <c r="H32" s="918"/>
      <c r="I32" s="919"/>
      <c r="J32" s="919"/>
      <c r="K32" s="919"/>
      <c r="L32" s="920"/>
    </row>
    <row r="33" spans="2:12" ht="15" customHeight="1" x14ac:dyDescent="0.25">
      <c r="B33" s="918"/>
      <c r="C33" s="919"/>
      <c r="D33" s="919"/>
      <c r="E33" s="919"/>
      <c r="F33" s="919"/>
      <c r="G33" s="920"/>
      <c r="H33" s="918"/>
      <c r="I33" s="919"/>
      <c r="J33" s="919"/>
      <c r="K33" s="919"/>
      <c r="L33" s="920"/>
    </row>
    <row r="34" spans="2:12" ht="15" customHeight="1" x14ac:dyDescent="0.25">
      <c r="B34" s="918"/>
      <c r="C34" s="919"/>
      <c r="D34" s="919"/>
      <c r="E34" s="919"/>
      <c r="F34" s="919"/>
      <c r="G34" s="920"/>
      <c r="H34" s="918"/>
      <c r="I34" s="919"/>
      <c r="J34" s="919"/>
      <c r="K34" s="919"/>
      <c r="L34" s="920"/>
    </row>
    <row r="35" spans="2:12" ht="41.25" customHeight="1" thickBot="1" x14ac:dyDescent="0.3">
      <c r="B35" s="918"/>
      <c r="C35" s="919"/>
      <c r="D35" s="919"/>
      <c r="E35" s="919"/>
      <c r="F35" s="919"/>
      <c r="G35" s="920"/>
      <c r="H35" s="918"/>
      <c r="I35" s="919"/>
      <c r="J35" s="919"/>
      <c r="K35" s="919"/>
      <c r="L35" s="920"/>
    </row>
    <row r="36" spans="2:12" ht="33.75" customHeight="1" x14ac:dyDescent="0.25">
      <c r="B36" s="906" t="s">
        <v>1088</v>
      </c>
      <c r="C36" s="907"/>
      <c r="D36" s="907"/>
      <c r="E36" s="907"/>
      <c r="F36" s="907"/>
      <c r="G36" s="908"/>
      <c r="H36" s="912" t="s">
        <v>1089</v>
      </c>
      <c r="I36" s="913"/>
      <c r="J36" s="913"/>
      <c r="K36" s="913"/>
      <c r="L36" s="914"/>
    </row>
    <row r="37" spans="2:12" ht="15" customHeight="1" thickBot="1" x14ac:dyDescent="0.3">
      <c r="B37" s="909"/>
      <c r="C37" s="910"/>
      <c r="D37" s="910"/>
      <c r="E37" s="910"/>
      <c r="F37" s="910"/>
      <c r="G37" s="911"/>
      <c r="H37" s="915"/>
      <c r="I37" s="916"/>
      <c r="J37" s="916"/>
      <c r="K37" s="916"/>
      <c r="L37" s="917"/>
    </row>
  </sheetData>
  <mergeCells count="15">
    <mergeCell ref="B1:L2"/>
    <mergeCell ref="B3:E3"/>
    <mergeCell ref="G3:I3"/>
    <mergeCell ref="J3:L3"/>
    <mergeCell ref="B4:H5"/>
    <mergeCell ref="K4:L4"/>
    <mergeCell ref="K5:L5"/>
    <mergeCell ref="B36:G37"/>
    <mergeCell ref="H36:L37"/>
    <mergeCell ref="B6:G19"/>
    <mergeCell ref="H6:L19"/>
    <mergeCell ref="B20:G21"/>
    <mergeCell ref="H20:L21"/>
    <mergeCell ref="B22:G35"/>
    <mergeCell ref="H22:L35"/>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B1:M133"/>
  <sheetViews>
    <sheetView view="pageBreakPreview" zoomScale="85" zoomScaleNormal="85" zoomScaleSheetLayoutView="85" zoomScalePageLayoutView="110" workbookViewId="0">
      <selection activeCell="H54" sqref="H54:L67"/>
    </sheetView>
  </sheetViews>
  <sheetFormatPr baseColWidth="10" defaultColWidth="11.42578125" defaultRowHeight="15" x14ac:dyDescent="0.25"/>
  <cols>
    <col min="1" max="1" width="3.7109375" style="126" customWidth="1"/>
    <col min="2" max="2" width="4.7109375" style="126" customWidth="1"/>
    <col min="3" max="3" width="8.28515625" style="126" customWidth="1"/>
    <col min="4" max="4" width="8" style="126" customWidth="1"/>
    <col min="5" max="5" width="11.42578125" style="126"/>
    <col min="6" max="6" width="12" style="126" customWidth="1"/>
    <col min="7" max="7" width="9.5703125" style="126" customWidth="1"/>
    <col min="8" max="8" width="8.5703125" style="126" customWidth="1"/>
    <col min="9" max="9" width="22.42578125" style="126" customWidth="1"/>
    <col min="10" max="10" width="13" style="126" customWidth="1"/>
    <col min="11" max="11" width="13.42578125" style="126" customWidth="1"/>
    <col min="12" max="12" width="9.5703125" style="126" customWidth="1"/>
    <col min="13" max="13" width="11.42578125" style="126" hidden="1" customWidth="1"/>
    <col min="14" max="16384" width="11.42578125" style="126"/>
  </cols>
  <sheetData>
    <row r="1" spans="2:12" ht="27.75" customHeight="1" x14ac:dyDescent="0.25">
      <c r="B1" s="924" t="s">
        <v>329</v>
      </c>
      <c r="C1" s="925"/>
      <c r="D1" s="925"/>
      <c r="E1" s="925"/>
      <c r="F1" s="925"/>
      <c r="G1" s="925"/>
      <c r="H1" s="925"/>
      <c r="I1" s="925"/>
      <c r="J1" s="925"/>
      <c r="K1" s="925"/>
      <c r="L1" s="926"/>
    </row>
    <row r="2" spans="2:12" ht="11.25" customHeight="1" x14ac:dyDescent="0.25">
      <c r="B2" s="927"/>
      <c r="C2" s="928"/>
      <c r="D2" s="928"/>
      <c r="E2" s="928"/>
      <c r="F2" s="928"/>
      <c r="G2" s="928"/>
      <c r="H2" s="928"/>
      <c r="I2" s="928"/>
      <c r="J2" s="928"/>
      <c r="K2" s="928"/>
      <c r="L2" s="929"/>
    </row>
    <row r="3" spans="2:12" ht="24.95" customHeight="1" x14ac:dyDescent="0.25">
      <c r="B3" s="930" t="s">
        <v>375</v>
      </c>
      <c r="C3" s="931"/>
      <c r="D3" s="931"/>
      <c r="E3" s="932"/>
      <c r="F3" s="190">
        <v>44056</v>
      </c>
      <c r="G3" s="930" t="s">
        <v>376</v>
      </c>
      <c r="H3" s="931"/>
      <c r="I3" s="932"/>
      <c r="J3" s="945">
        <v>44062</v>
      </c>
      <c r="K3" s="946"/>
      <c r="L3" s="947"/>
    </row>
    <row r="4" spans="2:12" ht="24.95" customHeight="1" x14ac:dyDescent="0.25">
      <c r="B4" s="936" t="s">
        <v>327</v>
      </c>
      <c r="C4" s="937"/>
      <c r="D4" s="937"/>
      <c r="E4" s="937"/>
      <c r="F4" s="937"/>
      <c r="G4" s="937"/>
      <c r="H4" s="938"/>
      <c r="I4" s="155" t="s">
        <v>597</v>
      </c>
      <c r="J4" s="155" t="s">
        <v>2</v>
      </c>
      <c r="K4" s="942" t="s">
        <v>0</v>
      </c>
      <c r="L4" s="943"/>
    </row>
    <row r="5" spans="2:12" ht="24.95" customHeight="1" x14ac:dyDescent="0.25">
      <c r="B5" s="939"/>
      <c r="C5" s="940"/>
      <c r="D5" s="940"/>
      <c r="E5" s="940"/>
      <c r="F5" s="940"/>
      <c r="G5" s="940"/>
      <c r="H5" s="941"/>
      <c r="I5" s="127" t="s">
        <v>598</v>
      </c>
      <c r="J5" s="155">
        <v>2</v>
      </c>
      <c r="K5" s="930" t="s">
        <v>377</v>
      </c>
      <c r="L5" s="931"/>
    </row>
    <row r="6" spans="2:12" ht="15.75" customHeight="1" x14ac:dyDescent="0.25">
      <c r="B6" s="918" t="s">
        <v>549</v>
      </c>
      <c r="C6" s="919"/>
      <c r="D6" s="919"/>
      <c r="E6" s="919"/>
      <c r="F6" s="919"/>
      <c r="G6" s="920"/>
      <c r="H6" s="918" t="s">
        <v>550</v>
      </c>
      <c r="I6" s="919"/>
      <c r="J6" s="919"/>
      <c r="K6" s="919"/>
      <c r="L6" s="920"/>
    </row>
    <row r="7" spans="2:12" x14ac:dyDescent="0.25">
      <c r="B7" s="918"/>
      <c r="C7" s="919"/>
      <c r="D7" s="919"/>
      <c r="E7" s="919"/>
      <c r="F7" s="919"/>
      <c r="G7" s="920"/>
      <c r="H7" s="918"/>
      <c r="I7" s="919"/>
      <c r="J7" s="919"/>
      <c r="K7" s="919"/>
      <c r="L7" s="920"/>
    </row>
    <row r="8" spans="2:12" x14ac:dyDescent="0.25">
      <c r="B8" s="918"/>
      <c r="C8" s="919"/>
      <c r="D8" s="919"/>
      <c r="E8" s="919"/>
      <c r="F8" s="919"/>
      <c r="G8" s="920"/>
      <c r="H8" s="918"/>
      <c r="I8" s="919"/>
      <c r="J8" s="919"/>
      <c r="K8" s="919"/>
      <c r="L8" s="920"/>
    </row>
    <row r="9" spans="2:12" x14ac:dyDescent="0.25">
      <c r="B9" s="918"/>
      <c r="C9" s="919"/>
      <c r="D9" s="919"/>
      <c r="E9" s="919"/>
      <c r="F9" s="919"/>
      <c r="G9" s="920"/>
      <c r="H9" s="918"/>
      <c r="I9" s="919"/>
      <c r="J9" s="919"/>
      <c r="K9" s="919"/>
      <c r="L9" s="920"/>
    </row>
    <row r="10" spans="2:12" x14ac:dyDescent="0.25">
      <c r="B10" s="918"/>
      <c r="C10" s="919"/>
      <c r="D10" s="919"/>
      <c r="E10" s="919"/>
      <c r="F10" s="919"/>
      <c r="G10" s="920"/>
      <c r="H10" s="918"/>
      <c r="I10" s="919"/>
      <c r="J10" s="919"/>
      <c r="K10" s="919"/>
      <c r="L10" s="920"/>
    </row>
    <row r="11" spans="2:12" x14ac:dyDescent="0.25">
      <c r="B11" s="918"/>
      <c r="C11" s="919"/>
      <c r="D11" s="919"/>
      <c r="E11" s="919"/>
      <c r="F11" s="919"/>
      <c r="G11" s="920"/>
      <c r="H11" s="918"/>
      <c r="I11" s="919"/>
      <c r="J11" s="919"/>
      <c r="K11" s="919"/>
      <c r="L11" s="920"/>
    </row>
    <row r="12" spans="2:12" x14ac:dyDescent="0.25">
      <c r="B12" s="918"/>
      <c r="C12" s="919"/>
      <c r="D12" s="919"/>
      <c r="E12" s="919"/>
      <c r="F12" s="919"/>
      <c r="G12" s="920"/>
      <c r="H12" s="918"/>
      <c r="I12" s="919"/>
      <c r="J12" s="919"/>
      <c r="K12" s="919"/>
      <c r="L12" s="920"/>
    </row>
    <row r="13" spans="2:12" x14ac:dyDescent="0.25">
      <c r="B13" s="918"/>
      <c r="C13" s="919"/>
      <c r="D13" s="919"/>
      <c r="E13" s="919"/>
      <c r="F13" s="919"/>
      <c r="G13" s="920"/>
      <c r="H13" s="918"/>
      <c r="I13" s="919"/>
      <c r="J13" s="919"/>
      <c r="K13" s="919"/>
      <c r="L13" s="920"/>
    </row>
    <row r="14" spans="2:12" x14ac:dyDescent="0.25">
      <c r="B14" s="918"/>
      <c r="C14" s="919"/>
      <c r="D14" s="919"/>
      <c r="E14" s="919"/>
      <c r="F14" s="919"/>
      <c r="G14" s="920"/>
      <c r="H14" s="918"/>
      <c r="I14" s="919"/>
      <c r="J14" s="919"/>
      <c r="K14" s="919"/>
      <c r="L14" s="920"/>
    </row>
    <row r="15" spans="2:12" x14ac:dyDescent="0.25">
      <c r="B15" s="918"/>
      <c r="C15" s="919"/>
      <c r="D15" s="919"/>
      <c r="E15" s="919"/>
      <c r="F15" s="919"/>
      <c r="G15" s="920"/>
      <c r="H15" s="918"/>
      <c r="I15" s="919"/>
      <c r="J15" s="919"/>
      <c r="K15" s="919"/>
      <c r="L15" s="920"/>
    </row>
    <row r="16" spans="2:12" x14ac:dyDescent="0.25">
      <c r="B16" s="918"/>
      <c r="C16" s="919"/>
      <c r="D16" s="919"/>
      <c r="E16" s="919"/>
      <c r="F16" s="919"/>
      <c r="G16" s="920"/>
      <c r="H16" s="918"/>
      <c r="I16" s="919"/>
      <c r="J16" s="919"/>
      <c r="K16" s="919"/>
      <c r="L16" s="920"/>
    </row>
    <row r="17" spans="2:13" x14ac:dyDescent="0.25">
      <c r="B17" s="918"/>
      <c r="C17" s="919"/>
      <c r="D17" s="919"/>
      <c r="E17" s="919"/>
      <c r="F17" s="919"/>
      <c r="G17" s="920"/>
      <c r="H17" s="918"/>
      <c r="I17" s="919"/>
      <c r="J17" s="919"/>
      <c r="K17" s="919"/>
      <c r="L17" s="920"/>
    </row>
    <row r="18" spans="2:13" x14ac:dyDescent="0.25">
      <c r="B18" s="918"/>
      <c r="C18" s="919"/>
      <c r="D18" s="919"/>
      <c r="E18" s="919"/>
      <c r="F18" s="919"/>
      <c r="G18" s="920"/>
      <c r="H18" s="918"/>
      <c r="I18" s="919"/>
      <c r="J18" s="919"/>
      <c r="K18" s="919"/>
      <c r="L18" s="920"/>
    </row>
    <row r="19" spans="2:13" x14ac:dyDescent="0.25">
      <c r="B19" s="918"/>
      <c r="C19" s="919"/>
      <c r="D19" s="919"/>
      <c r="E19" s="919"/>
      <c r="F19" s="919"/>
      <c r="G19" s="920"/>
      <c r="H19" s="918"/>
      <c r="I19" s="919"/>
      <c r="J19" s="919"/>
      <c r="K19" s="919"/>
      <c r="L19" s="920"/>
    </row>
    <row r="20" spans="2:13" ht="25.15" customHeight="1" x14ac:dyDescent="0.25">
      <c r="B20" s="944" t="s">
        <v>1038</v>
      </c>
      <c r="C20" s="944"/>
      <c r="D20" s="944"/>
      <c r="E20" s="944"/>
      <c r="F20" s="944"/>
      <c r="G20" s="944"/>
      <c r="H20" s="944" t="s">
        <v>1039</v>
      </c>
      <c r="I20" s="944"/>
      <c r="J20" s="944"/>
      <c r="K20" s="944"/>
      <c r="L20" s="944"/>
      <c r="M20" s="944"/>
    </row>
    <row r="21" spans="2:13" ht="18" customHeight="1" thickBot="1" x14ac:dyDescent="0.3">
      <c r="B21" s="944"/>
      <c r="C21" s="944"/>
      <c r="D21" s="944"/>
      <c r="E21" s="944"/>
      <c r="F21" s="944"/>
      <c r="G21" s="944"/>
      <c r="H21" s="944"/>
      <c r="I21" s="944"/>
      <c r="J21" s="944"/>
      <c r="K21" s="944"/>
      <c r="L21" s="944"/>
      <c r="M21" s="944"/>
    </row>
    <row r="22" spans="2:13" ht="15.75" customHeight="1" x14ac:dyDescent="0.25">
      <c r="B22" s="921" t="s">
        <v>613</v>
      </c>
      <c r="C22" s="922"/>
      <c r="D22" s="922"/>
      <c r="E22" s="922"/>
      <c r="F22" s="922"/>
      <c r="G22" s="923"/>
      <c r="H22" s="921" t="s">
        <v>614</v>
      </c>
      <c r="I22" s="922"/>
      <c r="J22" s="922"/>
      <c r="K22" s="922"/>
      <c r="L22" s="923"/>
    </row>
    <row r="23" spans="2:13" x14ac:dyDescent="0.25">
      <c r="B23" s="918"/>
      <c r="C23" s="919"/>
      <c r="D23" s="919"/>
      <c r="E23" s="919"/>
      <c r="F23" s="919"/>
      <c r="G23" s="920"/>
      <c r="H23" s="918"/>
      <c r="I23" s="919"/>
      <c r="J23" s="919"/>
      <c r="K23" s="919"/>
      <c r="L23" s="920"/>
    </row>
    <row r="24" spans="2:13" x14ac:dyDescent="0.25">
      <c r="B24" s="918"/>
      <c r="C24" s="919"/>
      <c r="D24" s="919"/>
      <c r="E24" s="919"/>
      <c r="F24" s="919"/>
      <c r="G24" s="920"/>
      <c r="H24" s="918"/>
      <c r="I24" s="919"/>
      <c r="J24" s="919"/>
      <c r="K24" s="919"/>
      <c r="L24" s="920"/>
    </row>
    <row r="25" spans="2:13" x14ac:dyDescent="0.25">
      <c r="B25" s="918"/>
      <c r="C25" s="919"/>
      <c r="D25" s="919"/>
      <c r="E25" s="919"/>
      <c r="F25" s="919"/>
      <c r="G25" s="920"/>
      <c r="H25" s="918"/>
      <c r="I25" s="919"/>
      <c r="J25" s="919"/>
      <c r="K25" s="919"/>
      <c r="L25" s="920"/>
    </row>
    <row r="26" spans="2:13" x14ac:dyDescent="0.25">
      <c r="B26" s="918"/>
      <c r="C26" s="919"/>
      <c r="D26" s="919"/>
      <c r="E26" s="919"/>
      <c r="F26" s="919"/>
      <c r="G26" s="920"/>
      <c r="H26" s="918"/>
      <c r="I26" s="919"/>
      <c r="J26" s="919"/>
      <c r="K26" s="919"/>
      <c r="L26" s="920"/>
    </row>
    <row r="27" spans="2:13" x14ac:dyDescent="0.25">
      <c r="B27" s="918"/>
      <c r="C27" s="919"/>
      <c r="D27" s="919"/>
      <c r="E27" s="919"/>
      <c r="F27" s="919"/>
      <c r="G27" s="920"/>
      <c r="H27" s="918"/>
      <c r="I27" s="919"/>
      <c r="J27" s="919"/>
      <c r="K27" s="919"/>
      <c r="L27" s="920"/>
    </row>
    <row r="28" spans="2:13" x14ac:dyDescent="0.25">
      <c r="B28" s="918"/>
      <c r="C28" s="919"/>
      <c r="D28" s="919"/>
      <c r="E28" s="919"/>
      <c r="F28" s="919"/>
      <c r="G28" s="920"/>
      <c r="H28" s="918"/>
      <c r="I28" s="919"/>
      <c r="J28" s="919"/>
      <c r="K28" s="919"/>
      <c r="L28" s="920"/>
    </row>
    <row r="29" spans="2:13" x14ac:dyDescent="0.25">
      <c r="B29" s="918"/>
      <c r="C29" s="919"/>
      <c r="D29" s="919"/>
      <c r="E29" s="919"/>
      <c r="F29" s="919"/>
      <c r="G29" s="920"/>
      <c r="H29" s="918"/>
      <c r="I29" s="919"/>
      <c r="J29" s="919"/>
      <c r="K29" s="919"/>
      <c r="L29" s="920"/>
    </row>
    <row r="30" spans="2:13" x14ac:dyDescent="0.25">
      <c r="B30" s="918"/>
      <c r="C30" s="919"/>
      <c r="D30" s="919"/>
      <c r="E30" s="919"/>
      <c r="F30" s="919"/>
      <c r="G30" s="920"/>
      <c r="H30" s="918"/>
      <c r="I30" s="919"/>
      <c r="J30" s="919"/>
      <c r="K30" s="919"/>
      <c r="L30" s="920"/>
    </row>
    <row r="31" spans="2:13" x14ac:dyDescent="0.25">
      <c r="B31" s="918"/>
      <c r="C31" s="919"/>
      <c r="D31" s="919"/>
      <c r="E31" s="919"/>
      <c r="F31" s="919"/>
      <c r="G31" s="920"/>
      <c r="H31" s="918"/>
      <c r="I31" s="919"/>
      <c r="J31" s="919"/>
      <c r="K31" s="919"/>
      <c r="L31" s="920"/>
    </row>
    <row r="32" spans="2:13" x14ac:dyDescent="0.25">
      <c r="B32" s="918"/>
      <c r="C32" s="919"/>
      <c r="D32" s="919"/>
      <c r="E32" s="919"/>
      <c r="F32" s="919"/>
      <c r="G32" s="920"/>
      <c r="H32" s="918"/>
      <c r="I32" s="919"/>
      <c r="J32" s="919"/>
      <c r="K32" s="919"/>
      <c r="L32" s="920"/>
    </row>
    <row r="33" spans="2:13" x14ac:dyDescent="0.25">
      <c r="B33" s="918"/>
      <c r="C33" s="919"/>
      <c r="D33" s="919"/>
      <c r="E33" s="919"/>
      <c r="F33" s="919"/>
      <c r="G33" s="920"/>
      <c r="H33" s="918"/>
      <c r="I33" s="919"/>
      <c r="J33" s="919"/>
      <c r="K33" s="919"/>
      <c r="L33" s="920"/>
    </row>
    <row r="34" spans="2:13" x14ac:dyDescent="0.25">
      <c r="B34" s="918"/>
      <c r="C34" s="919"/>
      <c r="D34" s="919"/>
      <c r="E34" s="919"/>
      <c r="F34" s="919"/>
      <c r="G34" s="920"/>
      <c r="H34" s="918"/>
      <c r="I34" s="919"/>
      <c r="J34" s="919"/>
      <c r="K34" s="919"/>
      <c r="L34" s="920"/>
    </row>
    <row r="35" spans="2:13" ht="15.75" thickBot="1" x14ac:dyDescent="0.3">
      <c r="B35" s="918"/>
      <c r="C35" s="919"/>
      <c r="D35" s="919"/>
      <c r="E35" s="919"/>
      <c r="F35" s="919"/>
      <c r="G35" s="920"/>
      <c r="H35" s="918"/>
      <c r="I35" s="919"/>
      <c r="J35" s="919"/>
      <c r="K35" s="919"/>
      <c r="L35" s="920"/>
    </row>
    <row r="36" spans="2:13" ht="21.6" customHeight="1" x14ac:dyDescent="0.25">
      <c r="B36" s="948" t="s">
        <v>1041</v>
      </c>
      <c r="C36" s="949"/>
      <c r="D36" s="949"/>
      <c r="E36" s="949"/>
      <c r="F36" s="949"/>
      <c r="G36" s="950"/>
      <c r="H36" s="954" t="s">
        <v>1042</v>
      </c>
      <c r="I36" s="944"/>
      <c r="J36" s="944"/>
      <c r="K36" s="944"/>
      <c r="L36" s="944"/>
      <c r="M36" s="955"/>
    </row>
    <row r="37" spans="2:13" ht="26.45" customHeight="1" thickBot="1" x14ac:dyDescent="0.3">
      <c r="B37" s="951"/>
      <c r="C37" s="952"/>
      <c r="D37" s="952"/>
      <c r="E37" s="952"/>
      <c r="F37" s="952"/>
      <c r="G37" s="953"/>
      <c r="H37" s="951"/>
      <c r="I37" s="952"/>
      <c r="J37" s="952"/>
      <c r="K37" s="952"/>
      <c r="L37" s="952"/>
      <c r="M37" s="953"/>
    </row>
    <row r="38" spans="2:13" x14ac:dyDescent="0.25">
      <c r="B38" s="921" t="s">
        <v>615</v>
      </c>
      <c r="C38" s="922"/>
      <c r="D38" s="922"/>
      <c r="E38" s="922"/>
      <c r="F38" s="922"/>
      <c r="G38" s="923"/>
      <c r="H38" s="921" t="s">
        <v>616</v>
      </c>
      <c r="I38" s="922"/>
      <c r="J38" s="922"/>
      <c r="K38" s="922"/>
      <c r="L38" s="923"/>
    </row>
    <row r="39" spans="2:13" x14ac:dyDescent="0.25">
      <c r="B39" s="918"/>
      <c r="C39" s="919"/>
      <c r="D39" s="919"/>
      <c r="E39" s="919"/>
      <c r="F39" s="919"/>
      <c r="G39" s="920"/>
      <c r="H39" s="918"/>
      <c r="I39" s="919"/>
      <c r="J39" s="919"/>
      <c r="K39" s="919"/>
      <c r="L39" s="920"/>
    </row>
    <row r="40" spans="2:13" x14ac:dyDescent="0.25">
      <c r="B40" s="918"/>
      <c r="C40" s="919"/>
      <c r="D40" s="919"/>
      <c r="E40" s="919"/>
      <c r="F40" s="919"/>
      <c r="G40" s="920"/>
      <c r="H40" s="918"/>
      <c r="I40" s="919"/>
      <c r="J40" s="919"/>
      <c r="K40" s="919"/>
      <c r="L40" s="920"/>
    </row>
    <row r="41" spans="2:13" x14ac:dyDescent="0.25">
      <c r="B41" s="918"/>
      <c r="C41" s="919"/>
      <c r="D41" s="919"/>
      <c r="E41" s="919"/>
      <c r="F41" s="919"/>
      <c r="G41" s="920"/>
      <c r="H41" s="918"/>
      <c r="I41" s="919"/>
      <c r="J41" s="919"/>
      <c r="K41" s="919"/>
      <c r="L41" s="920"/>
    </row>
    <row r="42" spans="2:13" x14ac:dyDescent="0.25">
      <c r="B42" s="918"/>
      <c r="C42" s="919"/>
      <c r="D42" s="919"/>
      <c r="E42" s="919"/>
      <c r="F42" s="919"/>
      <c r="G42" s="920"/>
      <c r="H42" s="918"/>
      <c r="I42" s="919"/>
      <c r="J42" s="919"/>
      <c r="K42" s="919"/>
      <c r="L42" s="920"/>
    </row>
    <row r="43" spans="2:13" x14ac:dyDescent="0.25">
      <c r="B43" s="918"/>
      <c r="C43" s="919"/>
      <c r="D43" s="919"/>
      <c r="E43" s="919"/>
      <c r="F43" s="919"/>
      <c r="G43" s="920"/>
      <c r="H43" s="918"/>
      <c r="I43" s="919"/>
      <c r="J43" s="919"/>
      <c r="K43" s="919"/>
      <c r="L43" s="920"/>
    </row>
    <row r="44" spans="2:13" x14ac:dyDescent="0.25">
      <c r="B44" s="918"/>
      <c r="C44" s="919"/>
      <c r="D44" s="919"/>
      <c r="E44" s="919"/>
      <c r="F44" s="919"/>
      <c r="G44" s="920"/>
      <c r="H44" s="918"/>
      <c r="I44" s="919"/>
      <c r="J44" s="919"/>
      <c r="K44" s="919"/>
      <c r="L44" s="920"/>
    </row>
    <row r="45" spans="2:13" x14ac:dyDescent="0.25">
      <c r="B45" s="918"/>
      <c r="C45" s="919"/>
      <c r="D45" s="919"/>
      <c r="E45" s="919"/>
      <c r="F45" s="919"/>
      <c r="G45" s="920"/>
      <c r="H45" s="918"/>
      <c r="I45" s="919"/>
      <c r="J45" s="919"/>
      <c r="K45" s="919"/>
      <c r="L45" s="920"/>
    </row>
    <row r="46" spans="2:13" x14ac:dyDescent="0.25">
      <c r="B46" s="918"/>
      <c r="C46" s="919"/>
      <c r="D46" s="919"/>
      <c r="E46" s="919"/>
      <c r="F46" s="919"/>
      <c r="G46" s="920"/>
      <c r="H46" s="918"/>
      <c r="I46" s="919"/>
      <c r="J46" s="919"/>
      <c r="K46" s="919"/>
      <c r="L46" s="920"/>
    </row>
    <row r="47" spans="2:13" x14ac:dyDescent="0.25">
      <c r="B47" s="918"/>
      <c r="C47" s="919"/>
      <c r="D47" s="919"/>
      <c r="E47" s="919"/>
      <c r="F47" s="919"/>
      <c r="G47" s="920"/>
      <c r="H47" s="918"/>
      <c r="I47" s="919"/>
      <c r="J47" s="919"/>
      <c r="K47" s="919"/>
      <c r="L47" s="920"/>
    </row>
    <row r="48" spans="2:13" x14ac:dyDescent="0.25">
      <c r="B48" s="918"/>
      <c r="C48" s="919"/>
      <c r="D48" s="919"/>
      <c r="E48" s="919"/>
      <c r="F48" s="919"/>
      <c r="G48" s="920"/>
      <c r="H48" s="918"/>
      <c r="I48" s="919"/>
      <c r="J48" s="919"/>
      <c r="K48" s="919"/>
      <c r="L48" s="920"/>
    </row>
    <row r="49" spans="2:13" x14ac:dyDescent="0.25">
      <c r="B49" s="918"/>
      <c r="C49" s="919"/>
      <c r="D49" s="919"/>
      <c r="E49" s="919"/>
      <c r="F49" s="919"/>
      <c r="G49" s="920"/>
      <c r="H49" s="918"/>
      <c r="I49" s="919"/>
      <c r="J49" s="919"/>
      <c r="K49" s="919"/>
      <c r="L49" s="920"/>
    </row>
    <row r="50" spans="2:13" x14ac:dyDescent="0.25">
      <c r="B50" s="918"/>
      <c r="C50" s="919"/>
      <c r="D50" s="919"/>
      <c r="E50" s="919"/>
      <c r="F50" s="919"/>
      <c r="G50" s="920"/>
      <c r="H50" s="918"/>
      <c r="I50" s="919"/>
      <c r="J50" s="919"/>
      <c r="K50" s="919"/>
      <c r="L50" s="920"/>
    </row>
    <row r="51" spans="2:13" ht="15.75" thickBot="1" x14ac:dyDescent="0.3">
      <c r="B51" s="918"/>
      <c r="C51" s="919"/>
      <c r="D51" s="919"/>
      <c r="E51" s="919"/>
      <c r="F51" s="919"/>
      <c r="G51" s="920"/>
      <c r="H51" s="918"/>
      <c r="I51" s="919"/>
      <c r="J51" s="919"/>
      <c r="K51" s="919"/>
      <c r="L51" s="920"/>
    </row>
    <row r="52" spans="2:13" ht="20.45" customHeight="1" x14ac:dyDescent="0.25">
      <c r="B52" s="948" t="s">
        <v>1040</v>
      </c>
      <c r="C52" s="949"/>
      <c r="D52" s="949"/>
      <c r="E52" s="949"/>
      <c r="F52" s="949"/>
      <c r="G52" s="950"/>
      <c r="H52" s="954" t="s">
        <v>1040</v>
      </c>
      <c r="I52" s="944"/>
      <c r="J52" s="944"/>
      <c r="K52" s="944"/>
      <c r="L52" s="944"/>
      <c r="M52" s="955"/>
    </row>
    <row r="53" spans="2:13" ht="17.45" customHeight="1" thickBot="1" x14ac:dyDescent="0.3">
      <c r="B53" s="951"/>
      <c r="C53" s="952"/>
      <c r="D53" s="952"/>
      <c r="E53" s="952"/>
      <c r="F53" s="952"/>
      <c r="G53" s="953"/>
      <c r="H53" s="951"/>
      <c r="I53" s="952"/>
      <c r="J53" s="952"/>
      <c r="K53" s="952"/>
      <c r="L53" s="952"/>
      <c r="M53" s="953"/>
    </row>
    <row r="54" spans="2:13" x14ac:dyDescent="0.25">
      <c r="B54" s="921" t="s">
        <v>615</v>
      </c>
      <c r="C54" s="922"/>
      <c r="D54" s="922"/>
      <c r="E54" s="922"/>
      <c r="F54" s="922"/>
      <c r="G54" s="923"/>
      <c r="H54" s="921" t="s">
        <v>616</v>
      </c>
      <c r="I54" s="922"/>
      <c r="J54" s="922"/>
      <c r="K54" s="922"/>
      <c r="L54" s="923"/>
    </row>
    <row r="55" spans="2:13" x14ac:dyDescent="0.25">
      <c r="B55" s="918"/>
      <c r="C55" s="919"/>
      <c r="D55" s="919"/>
      <c r="E55" s="919"/>
      <c r="F55" s="919"/>
      <c r="G55" s="920"/>
      <c r="H55" s="918"/>
      <c r="I55" s="919"/>
      <c r="J55" s="919"/>
      <c r="K55" s="919"/>
      <c r="L55" s="920"/>
    </row>
    <row r="56" spans="2:13" x14ac:dyDescent="0.25">
      <c r="B56" s="918"/>
      <c r="C56" s="919"/>
      <c r="D56" s="919"/>
      <c r="E56" s="919"/>
      <c r="F56" s="919"/>
      <c r="G56" s="920"/>
      <c r="H56" s="918"/>
      <c r="I56" s="919"/>
      <c r="J56" s="919"/>
      <c r="K56" s="919"/>
      <c r="L56" s="920"/>
    </row>
    <row r="57" spans="2:13" x14ac:dyDescent="0.25">
      <c r="B57" s="918"/>
      <c r="C57" s="919"/>
      <c r="D57" s="919"/>
      <c r="E57" s="919"/>
      <c r="F57" s="919"/>
      <c r="G57" s="920"/>
      <c r="H57" s="918"/>
      <c r="I57" s="919"/>
      <c r="J57" s="919"/>
      <c r="K57" s="919"/>
      <c r="L57" s="920"/>
    </row>
    <row r="58" spans="2:13" x14ac:dyDescent="0.25">
      <c r="B58" s="918"/>
      <c r="C58" s="919"/>
      <c r="D58" s="919"/>
      <c r="E58" s="919"/>
      <c r="F58" s="919"/>
      <c r="G58" s="920"/>
      <c r="H58" s="918"/>
      <c r="I58" s="919"/>
      <c r="J58" s="919"/>
      <c r="K58" s="919"/>
      <c r="L58" s="920"/>
    </row>
    <row r="59" spans="2:13" x14ac:dyDescent="0.25">
      <c r="B59" s="918"/>
      <c r="C59" s="919"/>
      <c r="D59" s="919"/>
      <c r="E59" s="919"/>
      <c r="F59" s="919"/>
      <c r="G59" s="920"/>
      <c r="H59" s="918"/>
      <c r="I59" s="919"/>
      <c r="J59" s="919"/>
      <c r="K59" s="919"/>
      <c r="L59" s="920"/>
    </row>
    <row r="60" spans="2:13" x14ac:dyDescent="0.25">
      <c r="B60" s="918"/>
      <c r="C60" s="919"/>
      <c r="D60" s="919"/>
      <c r="E60" s="919"/>
      <c r="F60" s="919"/>
      <c r="G60" s="920"/>
      <c r="H60" s="918"/>
      <c r="I60" s="919"/>
      <c r="J60" s="919"/>
      <c r="K60" s="919"/>
      <c r="L60" s="920"/>
    </row>
    <row r="61" spans="2:13" x14ac:dyDescent="0.25">
      <c r="B61" s="918"/>
      <c r="C61" s="919"/>
      <c r="D61" s="919"/>
      <c r="E61" s="919"/>
      <c r="F61" s="919"/>
      <c r="G61" s="920"/>
      <c r="H61" s="918"/>
      <c r="I61" s="919"/>
      <c r="J61" s="919"/>
      <c r="K61" s="919"/>
      <c r="L61" s="920"/>
    </row>
    <row r="62" spans="2:13" x14ac:dyDescent="0.25">
      <c r="B62" s="918"/>
      <c r="C62" s="919"/>
      <c r="D62" s="919"/>
      <c r="E62" s="919"/>
      <c r="F62" s="919"/>
      <c r="G62" s="920"/>
      <c r="H62" s="918"/>
      <c r="I62" s="919"/>
      <c r="J62" s="919"/>
      <c r="K62" s="919"/>
      <c r="L62" s="920"/>
    </row>
    <row r="63" spans="2:13" x14ac:dyDescent="0.25">
      <c r="B63" s="918"/>
      <c r="C63" s="919"/>
      <c r="D63" s="919"/>
      <c r="E63" s="919"/>
      <c r="F63" s="919"/>
      <c r="G63" s="920"/>
      <c r="H63" s="918"/>
      <c r="I63" s="919"/>
      <c r="J63" s="919"/>
      <c r="K63" s="919"/>
      <c r="L63" s="920"/>
    </row>
    <row r="64" spans="2:13" x14ac:dyDescent="0.25">
      <c r="B64" s="918"/>
      <c r="C64" s="919"/>
      <c r="D64" s="919"/>
      <c r="E64" s="919"/>
      <c r="F64" s="919"/>
      <c r="G64" s="920"/>
      <c r="H64" s="918"/>
      <c r="I64" s="919"/>
      <c r="J64" s="919"/>
      <c r="K64" s="919"/>
      <c r="L64" s="920"/>
    </row>
    <row r="65" spans="2:13" x14ac:dyDescent="0.25">
      <c r="B65" s="918"/>
      <c r="C65" s="919"/>
      <c r="D65" s="919"/>
      <c r="E65" s="919"/>
      <c r="F65" s="919"/>
      <c r="G65" s="920"/>
      <c r="H65" s="918"/>
      <c r="I65" s="919"/>
      <c r="J65" s="919"/>
      <c r="K65" s="919"/>
      <c r="L65" s="920"/>
    </row>
    <row r="66" spans="2:13" x14ac:dyDescent="0.25">
      <c r="B66" s="918"/>
      <c r="C66" s="919"/>
      <c r="D66" s="919"/>
      <c r="E66" s="919"/>
      <c r="F66" s="919"/>
      <c r="G66" s="920"/>
      <c r="H66" s="918"/>
      <c r="I66" s="919"/>
      <c r="J66" s="919"/>
      <c r="K66" s="919"/>
      <c r="L66" s="920"/>
    </row>
    <row r="67" spans="2:13" ht="15.75" thickBot="1" x14ac:dyDescent="0.3">
      <c r="B67" s="918"/>
      <c r="C67" s="919"/>
      <c r="D67" s="919"/>
      <c r="E67" s="919"/>
      <c r="F67" s="919"/>
      <c r="G67" s="920"/>
      <c r="H67" s="918"/>
      <c r="I67" s="919"/>
      <c r="J67" s="919"/>
      <c r="K67" s="919"/>
      <c r="L67" s="920"/>
    </row>
    <row r="68" spans="2:13" ht="17.45" customHeight="1" x14ac:dyDescent="0.25">
      <c r="B68" s="975" t="s">
        <v>1046</v>
      </c>
      <c r="C68" s="976"/>
      <c r="D68" s="976"/>
      <c r="E68" s="976"/>
      <c r="F68" s="976"/>
      <c r="G68" s="977"/>
      <c r="H68" s="968" t="s">
        <v>1047</v>
      </c>
      <c r="I68" s="969"/>
      <c r="J68" s="969"/>
      <c r="K68" s="969"/>
      <c r="L68" s="969"/>
      <c r="M68" s="970"/>
    </row>
    <row r="69" spans="2:13" ht="28.9" customHeight="1" thickBot="1" x14ac:dyDescent="0.3">
      <c r="B69" s="971"/>
      <c r="C69" s="972"/>
      <c r="D69" s="972"/>
      <c r="E69" s="972"/>
      <c r="F69" s="972"/>
      <c r="G69" s="973"/>
      <c r="H69" s="971"/>
      <c r="I69" s="972"/>
      <c r="J69" s="972"/>
      <c r="K69" s="972"/>
      <c r="L69" s="972"/>
      <c r="M69" s="973"/>
    </row>
    <row r="70" spans="2:13" x14ac:dyDescent="0.25">
      <c r="B70" s="921" t="s">
        <v>615</v>
      </c>
      <c r="C70" s="922"/>
      <c r="D70" s="922"/>
      <c r="E70" s="922"/>
      <c r="F70" s="922"/>
      <c r="G70" s="923"/>
      <c r="H70" s="921" t="s">
        <v>616</v>
      </c>
      <c r="I70" s="922"/>
      <c r="J70" s="922"/>
      <c r="K70" s="922"/>
      <c r="L70" s="923"/>
    </row>
    <row r="71" spans="2:13" x14ac:dyDescent="0.25">
      <c r="B71" s="918"/>
      <c r="C71" s="919"/>
      <c r="D71" s="919"/>
      <c r="E71" s="919"/>
      <c r="F71" s="919"/>
      <c r="G71" s="920"/>
      <c r="H71" s="918"/>
      <c r="I71" s="919"/>
      <c r="J71" s="919"/>
      <c r="K71" s="919"/>
      <c r="L71" s="920"/>
    </row>
    <row r="72" spans="2:13" x14ac:dyDescent="0.25">
      <c r="B72" s="918"/>
      <c r="C72" s="919"/>
      <c r="D72" s="919"/>
      <c r="E72" s="919"/>
      <c r="F72" s="919"/>
      <c r="G72" s="920"/>
      <c r="H72" s="918"/>
      <c r="I72" s="919"/>
      <c r="J72" s="919"/>
      <c r="K72" s="919"/>
      <c r="L72" s="920"/>
    </row>
    <row r="73" spans="2:13" x14ac:dyDescent="0.25">
      <c r="B73" s="918"/>
      <c r="C73" s="919"/>
      <c r="D73" s="919"/>
      <c r="E73" s="919"/>
      <c r="F73" s="919"/>
      <c r="G73" s="920"/>
      <c r="H73" s="918"/>
      <c r="I73" s="919"/>
      <c r="J73" s="919"/>
      <c r="K73" s="919"/>
      <c r="L73" s="920"/>
    </row>
    <row r="74" spans="2:13" x14ac:dyDescent="0.25">
      <c r="B74" s="918"/>
      <c r="C74" s="919"/>
      <c r="D74" s="919"/>
      <c r="E74" s="919"/>
      <c r="F74" s="919"/>
      <c r="G74" s="920"/>
      <c r="H74" s="918"/>
      <c r="I74" s="919"/>
      <c r="J74" s="919"/>
      <c r="K74" s="919"/>
      <c r="L74" s="920"/>
    </row>
    <row r="75" spans="2:13" x14ac:dyDescent="0.25">
      <c r="B75" s="918"/>
      <c r="C75" s="919"/>
      <c r="D75" s="919"/>
      <c r="E75" s="919"/>
      <c r="F75" s="919"/>
      <c r="G75" s="920"/>
      <c r="H75" s="918"/>
      <c r="I75" s="919"/>
      <c r="J75" s="919"/>
      <c r="K75" s="919"/>
      <c r="L75" s="920"/>
    </row>
    <row r="76" spans="2:13" x14ac:dyDescent="0.25">
      <c r="B76" s="918"/>
      <c r="C76" s="919"/>
      <c r="D76" s="919"/>
      <c r="E76" s="919"/>
      <c r="F76" s="919"/>
      <c r="G76" s="920"/>
      <c r="H76" s="918"/>
      <c r="I76" s="919"/>
      <c r="J76" s="919"/>
      <c r="K76" s="919"/>
      <c r="L76" s="920"/>
    </row>
    <row r="77" spans="2:13" x14ac:dyDescent="0.25">
      <c r="B77" s="918"/>
      <c r="C77" s="919"/>
      <c r="D77" s="919"/>
      <c r="E77" s="919"/>
      <c r="F77" s="919"/>
      <c r="G77" s="920"/>
      <c r="H77" s="918"/>
      <c r="I77" s="919"/>
      <c r="J77" s="919"/>
      <c r="K77" s="919"/>
      <c r="L77" s="920"/>
    </row>
    <row r="78" spans="2:13" x14ac:dyDescent="0.25">
      <c r="B78" s="918"/>
      <c r="C78" s="919"/>
      <c r="D78" s="919"/>
      <c r="E78" s="919"/>
      <c r="F78" s="919"/>
      <c r="G78" s="920"/>
      <c r="H78" s="918"/>
      <c r="I78" s="919"/>
      <c r="J78" s="919"/>
      <c r="K78" s="919"/>
      <c r="L78" s="920"/>
    </row>
    <row r="79" spans="2:13" x14ac:dyDescent="0.25">
      <c r="B79" s="918"/>
      <c r="C79" s="919"/>
      <c r="D79" s="919"/>
      <c r="E79" s="919"/>
      <c r="F79" s="919"/>
      <c r="G79" s="920"/>
      <c r="H79" s="918"/>
      <c r="I79" s="919"/>
      <c r="J79" s="919"/>
      <c r="K79" s="919"/>
      <c r="L79" s="920"/>
    </row>
    <row r="80" spans="2:13" x14ac:dyDescent="0.25">
      <c r="B80" s="918"/>
      <c r="C80" s="919"/>
      <c r="D80" s="919"/>
      <c r="E80" s="919"/>
      <c r="F80" s="919"/>
      <c r="G80" s="920"/>
      <c r="H80" s="918"/>
      <c r="I80" s="919"/>
      <c r="J80" s="919"/>
      <c r="K80" s="919"/>
      <c r="L80" s="920"/>
    </row>
    <row r="81" spans="2:13" x14ac:dyDescent="0.25">
      <c r="B81" s="918"/>
      <c r="C81" s="919"/>
      <c r="D81" s="919"/>
      <c r="E81" s="919"/>
      <c r="F81" s="919"/>
      <c r="G81" s="920"/>
      <c r="H81" s="918"/>
      <c r="I81" s="919"/>
      <c r="J81" s="919"/>
      <c r="K81" s="919"/>
      <c r="L81" s="920"/>
    </row>
    <row r="82" spans="2:13" x14ac:dyDescent="0.25">
      <c r="B82" s="918"/>
      <c r="C82" s="919"/>
      <c r="D82" s="919"/>
      <c r="E82" s="919"/>
      <c r="F82" s="919"/>
      <c r="G82" s="920"/>
      <c r="H82" s="918"/>
      <c r="I82" s="919"/>
      <c r="J82" s="919"/>
      <c r="K82" s="919"/>
      <c r="L82" s="920"/>
    </row>
    <row r="83" spans="2:13" ht="15.75" thickBot="1" x14ac:dyDescent="0.3">
      <c r="B83" s="918"/>
      <c r="C83" s="919"/>
      <c r="D83" s="919"/>
      <c r="E83" s="919"/>
      <c r="F83" s="919"/>
      <c r="G83" s="920"/>
      <c r="H83" s="918"/>
      <c r="I83" s="919"/>
      <c r="J83" s="919"/>
      <c r="K83" s="919"/>
      <c r="L83" s="920"/>
    </row>
    <row r="84" spans="2:13" ht="25.9" customHeight="1" x14ac:dyDescent="0.25">
      <c r="B84" s="948"/>
      <c r="C84" s="949"/>
      <c r="D84" s="949"/>
      <c r="E84" s="949"/>
      <c r="F84" s="949"/>
      <c r="G84" s="950"/>
      <c r="H84" s="948"/>
      <c r="I84" s="949"/>
      <c r="J84" s="949"/>
      <c r="K84" s="949"/>
      <c r="L84" s="949"/>
      <c r="M84" s="950"/>
    </row>
    <row r="85" spans="2:13" ht="19.899999999999999" customHeight="1" thickBot="1" x14ac:dyDescent="0.3">
      <c r="B85" s="951"/>
      <c r="C85" s="952"/>
      <c r="D85" s="952"/>
      <c r="E85" s="952"/>
      <c r="F85" s="952"/>
      <c r="G85" s="953"/>
      <c r="H85" s="951"/>
      <c r="I85" s="952"/>
      <c r="J85" s="952"/>
      <c r="K85" s="952"/>
      <c r="L85" s="952"/>
      <c r="M85" s="953"/>
    </row>
    <row r="86" spans="2:13" x14ac:dyDescent="0.25">
      <c r="B86" s="921" t="s">
        <v>615</v>
      </c>
      <c r="C86" s="922"/>
      <c r="D86" s="922"/>
      <c r="E86" s="922"/>
      <c r="F86" s="922"/>
      <c r="G86" s="923"/>
      <c r="H86" s="921" t="s">
        <v>616</v>
      </c>
      <c r="I86" s="922"/>
      <c r="J86" s="922"/>
      <c r="K86" s="922"/>
      <c r="L86" s="923"/>
    </row>
    <row r="87" spans="2:13" x14ac:dyDescent="0.25">
      <c r="B87" s="918"/>
      <c r="C87" s="919"/>
      <c r="D87" s="919"/>
      <c r="E87" s="919"/>
      <c r="F87" s="919"/>
      <c r="G87" s="920"/>
      <c r="H87" s="918"/>
      <c r="I87" s="919"/>
      <c r="J87" s="919"/>
      <c r="K87" s="919"/>
      <c r="L87" s="920"/>
    </row>
    <row r="88" spans="2:13" x14ac:dyDescent="0.25">
      <c r="B88" s="918"/>
      <c r="C88" s="919"/>
      <c r="D88" s="919"/>
      <c r="E88" s="919"/>
      <c r="F88" s="919"/>
      <c r="G88" s="920"/>
      <c r="H88" s="918"/>
      <c r="I88" s="919"/>
      <c r="J88" s="919"/>
      <c r="K88" s="919"/>
      <c r="L88" s="920"/>
    </row>
    <row r="89" spans="2:13" x14ac:dyDescent="0.25">
      <c r="B89" s="918"/>
      <c r="C89" s="919"/>
      <c r="D89" s="919"/>
      <c r="E89" s="919"/>
      <c r="F89" s="919"/>
      <c r="G89" s="920"/>
      <c r="H89" s="918"/>
      <c r="I89" s="919"/>
      <c r="J89" s="919"/>
      <c r="K89" s="919"/>
      <c r="L89" s="920"/>
    </row>
    <row r="90" spans="2:13" x14ac:dyDescent="0.25">
      <c r="B90" s="918"/>
      <c r="C90" s="919"/>
      <c r="D90" s="919"/>
      <c r="E90" s="919"/>
      <c r="F90" s="919"/>
      <c r="G90" s="920"/>
      <c r="H90" s="918"/>
      <c r="I90" s="919"/>
      <c r="J90" s="919"/>
      <c r="K90" s="919"/>
      <c r="L90" s="920"/>
    </row>
    <row r="91" spans="2:13" x14ac:dyDescent="0.25">
      <c r="B91" s="918"/>
      <c r="C91" s="919"/>
      <c r="D91" s="919"/>
      <c r="E91" s="919"/>
      <c r="F91" s="919"/>
      <c r="G91" s="920"/>
      <c r="H91" s="918"/>
      <c r="I91" s="919"/>
      <c r="J91" s="919"/>
      <c r="K91" s="919"/>
      <c r="L91" s="920"/>
    </row>
    <row r="92" spans="2:13" x14ac:dyDescent="0.25">
      <c r="B92" s="918"/>
      <c r="C92" s="919"/>
      <c r="D92" s="919"/>
      <c r="E92" s="919"/>
      <c r="F92" s="919"/>
      <c r="G92" s="920"/>
      <c r="H92" s="918"/>
      <c r="I92" s="919"/>
      <c r="J92" s="919"/>
      <c r="K92" s="919"/>
      <c r="L92" s="920"/>
    </row>
    <row r="93" spans="2:13" x14ac:dyDescent="0.25">
      <c r="B93" s="918"/>
      <c r="C93" s="919"/>
      <c r="D93" s="919"/>
      <c r="E93" s="919"/>
      <c r="F93" s="919"/>
      <c r="G93" s="920"/>
      <c r="H93" s="918"/>
      <c r="I93" s="919"/>
      <c r="J93" s="919"/>
      <c r="K93" s="919"/>
      <c r="L93" s="920"/>
    </row>
    <row r="94" spans="2:13" x14ac:dyDescent="0.25">
      <c r="B94" s="918"/>
      <c r="C94" s="919"/>
      <c r="D94" s="919"/>
      <c r="E94" s="919"/>
      <c r="F94" s="919"/>
      <c r="G94" s="920"/>
      <c r="H94" s="918"/>
      <c r="I94" s="919"/>
      <c r="J94" s="919"/>
      <c r="K94" s="919"/>
      <c r="L94" s="920"/>
    </row>
    <row r="95" spans="2:13" x14ac:dyDescent="0.25">
      <c r="B95" s="918"/>
      <c r="C95" s="919"/>
      <c r="D95" s="919"/>
      <c r="E95" s="919"/>
      <c r="F95" s="919"/>
      <c r="G95" s="920"/>
      <c r="H95" s="918"/>
      <c r="I95" s="919"/>
      <c r="J95" s="919"/>
      <c r="K95" s="919"/>
      <c r="L95" s="920"/>
    </row>
    <row r="96" spans="2:13" x14ac:dyDescent="0.25">
      <c r="B96" s="918"/>
      <c r="C96" s="919"/>
      <c r="D96" s="919"/>
      <c r="E96" s="919"/>
      <c r="F96" s="919"/>
      <c r="G96" s="920"/>
      <c r="H96" s="918"/>
      <c r="I96" s="919"/>
      <c r="J96" s="919"/>
      <c r="K96" s="919"/>
      <c r="L96" s="920"/>
    </row>
    <row r="97" spans="2:13" x14ac:dyDescent="0.25">
      <c r="B97" s="918"/>
      <c r="C97" s="919"/>
      <c r="D97" s="919"/>
      <c r="E97" s="919"/>
      <c r="F97" s="919"/>
      <c r="G97" s="920"/>
      <c r="H97" s="918"/>
      <c r="I97" s="919"/>
      <c r="J97" s="919"/>
      <c r="K97" s="919"/>
      <c r="L97" s="920"/>
    </row>
    <row r="98" spans="2:13" x14ac:dyDescent="0.25">
      <c r="B98" s="918"/>
      <c r="C98" s="919"/>
      <c r="D98" s="919"/>
      <c r="E98" s="919"/>
      <c r="F98" s="919"/>
      <c r="G98" s="920"/>
      <c r="H98" s="918"/>
      <c r="I98" s="919"/>
      <c r="J98" s="919"/>
      <c r="K98" s="919"/>
      <c r="L98" s="920"/>
    </row>
    <row r="99" spans="2:13" ht="15.75" thickBot="1" x14ac:dyDescent="0.3">
      <c r="B99" s="918"/>
      <c r="C99" s="919"/>
      <c r="D99" s="919"/>
      <c r="E99" s="919"/>
      <c r="F99" s="919"/>
      <c r="G99" s="920"/>
      <c r="H99" s="918"/>
      <c r="I99" s="919"/>
      <c r="J99" s="919"/>
      <c r="K99" s="919"/>
      <c r="L99" s="920"/>
    </row>
    <row r="100" spans="2:13" ht="25.9" customHeight="1" x14ac:dyDescent="0.25">
      <c r="B100" s="974"/>
      <c r="C100" s="949"/>
      <c r="D100" s="949"/>
      <c r="E100" s="949"/>
      <c r="F100" s="949"/>
      <c r="G100" s="950"/>
      <c r="H100" s="948"/>
      <c r="I100" s="949"/>
      <c r="J100" s="949"/>
      <c r="K100" s="949"/>
      <c r="L100" s="949"/>
      <c r="M100" s="950"/>
    </row>
    <row r="101" spans="2:13" ht="20.45" customHeight="1" thickBot="1" x14ac:dyDescent="0.3">
      <c r="B101" s="951"/>
      <c r="C101" s="952"/>
      <c r="D101" s="952"/>
      <c r="E101" s="952"/>
      <c r="F101" s="952"/>
      <c r="G101" s="953"/>
      <c r="H101" s="951"/>
      <c r="I101" s="952"/>
      <c r="J101" s="952"/>
      <c r="K101" s="952"/>
      <c r="L101" s="952"/>
      <c r="M101" s="953"/>
    </row>
    <row r="102" spans="2:13" x14ac:dyDescent="0.25">
      <c r="B102" s="921" t="s">
        <v>615</v>
      </c>
      <c r="C102" s="922"/>
      <c r="D102" s="922"/>
      <c r="E102" s="922"/>
      <c r="F102" s="922"/>
      <c r="G102" s="923"/>
      <c r="H102" s="921" t="s">
        <v>616</v>
      </c>
      <c r="I102" s="922"/>
      <c r="J102" s="922"/>
      <c r="K102" s="922"/>
      <c r="L102" s="923"/>
    </row>
    <row r="103" spans="2:13" x14ac:dyDescent="0.25">
      <c r="B103" s="918"/>
      <c r="C103" s="919"/>
      <c r="D103" s="919"/>
      <c r="E103" s="919"/>
      <c r="F103" s="919"/>
      <c r="G103" s="920"/>
      <c r="H103" s="918"/>
      <c r="I103" s="919"/>
      <c r="J103" s="919"/>
      <c r="K103" s="919"/>
      <c r="L103" s="920"/>
    </row>
    <row r="104" spans="2:13" x14ac:dyDescent="0.25">
      <c r="B104" s="918"/>
      <c r="C104" s="919"/>
      <c r="D104" s="919"/>
      <c r="E104" s="919"/>
      <c r="F104" s="919"/>
      <c r="G104" s="920"/>
      <c r="H104" s="918"/>
      <c r="I104" s="919"/>
      <c r="J104" s="919"/>
      <c r="K104" s="919"/>
      <c r="L104" s="920"/>
    </row>
    <row r="105" spans="2:13" x14ac:dyDescent="0.25">
      <c r="B105" s="918"/>
      <c r="C105" s="919"/>
      <c r="D105" s="919"/>
      <c r="E105" s="919"/>
      <c r="F105" s="919"/>
      <c r="G105" s="920"/>
      <c r="H105" s="918"/>
      <c r="I105" s="919"/>
      <c r="J105" s="919"/>
      <c r="K105" s="919"/>
      <c r="L105" s="920"/>
    </row>
    <row r="106" spans="2:13" x14ac:dyDescent="0.25">
      <c r="B106" s="918"/>
      <c r="C106" s="919"/>
      <c r="D106" s="919"/>
      <c r="E106" s="919"/>
      <c r="F106" s="919"/>
      <c r="G106" s="920"/>
      <c r="H106" s="918"/>
      <c r="I106" s="919"/>
      <c r="J106" s="919"/>
      <c r="K106" s="919"/>
      <c r="L106" s="920"/>
    </row>
    <row r="107" spans="2:13" x14ac:dyDescent="0.25">
      <c r="B107" s="918"/>
      <c r="C107" s="919"/>
      <c r="D107" s="919"/>
      <c r="E107" s="919"/>
      <c r="F107" s="919"/>
      <c r="G107" s="920"/>
      <c r="H107" s="918"/>
      <c r="I107" s="919"/>
      <c r="J107" s="919"/>
      <c r="K107" s="919"/>
      <c r="L107" s="920"/>
    </row>
    <row r="108" spans="2:13" x14ac:dyDescent="0.25">
      <c r="B108" s="918"/>
      <c r="C108" s="919"/>
      <c r="D108" s="919"/>
      <c r="E108" s="919"/>
      <c r="F108" s="919"/>
      <c r="G108" s="920"/>
      <c r="H108" s="918"/>
      <c r="I108" s="919"/>
      <c r="J108" s="919"/>
      <c r="K108" s="919"/>
      <c r="L108" s="920"/>
    </row>
    <row r="109" spans="2:13" x14ac:dyDescent="0.25">
      <c r="B109" s="918"/>
      <c r="C109" s="919"/>
      <c r="D109" s="919"/>
      <c r="E109" s="919"/>
      <c r="F109" s="919"/>
      <c r="G109" s="920"/>
      <c r="H109" s="918"/>
      <c r="I109" s="919"/>
      <c r="J109" s="919"/>
      <c r="K109" s="919"/>
      <c r="L109" s="920"/>
    </row>
    <row r="110" spans="2:13" x14ac:dyDescent="0.25">
      <c r="B110" s="918"/>
      <c r="C110" s="919"/>
      <c r="D110" s="919"/>
      <c r="E110" s="919"/>
      <c r="F110" s="919"/>
      <c r="G110" s="920"/>
      <c r="H110" s="918"/>
      <c r="I110" s="919"/>
      <c r="J110" s="919"/>
      <c r="K110" s="919"/>
      <c r="L110" s="920"/>
    </row>
    <row r="111" spans="2:13" x14ac:dyDescent="0.25">
      <c r="B111" s="918"/>
      <c r="C111" s="919"/>
      <c r="D111" s="919"/>
      <c r="E111" s="919"/>
      <c r="F111" s="919"/>
      <c r="G111" s="920"/>
      <c r="H111" s="918"/>
      <c r="I111" s="919"/>
      <c r="J111" s="919"/>
      <c r="K111" s="919"/>
      <c r="L111" s="920"/>
    </row>
    <row r="112" spans="2:13" x14ac:dyDescent="0.25">
      <c r="B112" s="918"/>
      <c r="C112" s="919"/>
      <c r="D112" s="919"/>
      <c r="E112" s="919"/>
      <c r="F112" s="919"/>
      <c r="G112" s="920"/>
      <c r="H112" s="918"/>
      <c r="I112" s="919"/>
      <c r="J112" s="919"/>
      <c r="K112" s="919"/>
      <c r="L112" s="920"/>
    </row>
    <row r="113" spans="2:12" x14ac:dyDescent="0.25">
      <c r="B113" s="918"/>
      <c r="C113" s="919"/>
      <c r="D113" s="919"/>
      <c r="E113" s="919"/>
      <c r="F113" s="919"/>
      <c r="G113" s="920"/>
      <c r="H113" s="918"/>
      <c r="I113" s="919"/>
      <c r="J113" s="919"/>
      <c r="K113" s="919"/>
      <c r="L113" s="920"/>
    </row>
    <row r="114" spans="2:12" x14ac:dyDescent="0.25">
      <c r="B114" s="918"/>
      <c r="C114" s="919"/>
      <c r="D114" s="919"/>
      <c r="E114" s="919"/>
      <c r="F114" s="919"/>
      <c r="G114" s="920"/>
      <c r="H114" s="918"/>
      <c r="I114" s="919"/>
      <c r="J114" s="919"/>
      <c r="K114" s="919"/>
      <c r="L114" s="920"/>
    </row>
    <row r="115" spans="2:12" ht="15.75" thickBot="1" x14ac:dyDescent="0.3">
      <c r="B115" s="918"/>
      <c r="C115" s="919"/>
      <c r="D115" s="919"/>
      <c r="E115" s="919"/>
      <c r="F115" s="919"/>
      <c r="G115" s="920"/>
      <c r="H115" s="918"/>
      <c r="I115" s="919"/>
      <c r="J115" s="919"/>
      <c r="K115" s="919"/>
      <c r="L115" s="920"/>
    </row>
    <row r="116" spans="2:12" ht="17.45" customHeight="1" x14ac:dyDescent="0.25">
      <c r="B116" s="978"/>
      <c r="C116" s="979"/>
      <c r="D116" s="979"/>
      <c r="E116" s="979"/>
      <c r="F116" s="979"/>
      <c r="G116" s="980"/>
      <c r="H116" s="984"/>
      <c r="I116" s="985"/>
      <c r="J116" s="985"/>
      <c r="K116" s="985"/>
      <c r="L116" s="986"/>
    </row>
    <row r="117" spans="2:12" ht="15.75" thickBot="1" x14ac:dyDescent="0.3">
      <c r="B117" s="981"/>
      <c r="C117" s="982"/>
      <c r="D117" s="982"/>
      <c r="E117" s="982"/>
      <c r="F117" s="982"/>
      <c r="G117" s="983"/>
      <c r="H117" s="987"/>
      <c r="I117" s="988"/>
      <c r="J117" s="988"/>
      <c r="K117" s="988"/>
      <c r="L117" s="989"/>
    </row>
    <row r="118" spans="2:12" x14ac:dyDescent="0.25">
      <c r="B118" s="921" t="s">
        <v>615</v>
      </c>
      <c r="C118" s="922"/>
      <c r="D118" s="922"/>
      <c r="E118" s="922"/>
      <c r="F118" s="922"/>
      <c r="G118" s="923"/>
      <c r="H118" s="921" t="s">
        <v>616</v>
      </c>
      <c r="I118" s="922"/>
      <c r="J118" s="922"/>
      <c r="K118" s="922"/>
      <c r="L118" s="923"/>
    </row>
    <row r="119" spans="2:12" x14ac:dyDescent="0.25">
      <c r="B119" s="918"/>
      <c r="C119" s="919"/>
      <c r="D119" s="919"/>
      <c r="E119" s="919"/>
      <c r="F119" s="919"/>
      <c r="G119" s="920"/>
      <c r="H119" s="918"/>
      <c r="I119" s="919"/>
      <c r="J119" s="919"/>
      <c r="K119" s="919"/>
      <c r="L119" s="920"/>
    </row>
    <row r="120" spans="2:12" x14ac:dyDescent="0.25">
      <c r="B120" s="918"/>
      <c r="C120" s="919"/>
      <c r="D120" s="919"/>
      <c r="E120" s="919"/>
      <c r="F120" s="919"/>
      <c r="G120" s="920"/>
      <c r="H120" s="918"/>
      <c r="I120" s="919"/>
      <c r="J120" s="919"/>
      <c r="K120" s="919"/>
      <c r="L120" s="920"/>
    </row>
    <row r="121" spans="2:12" x14ac:dyDescent="0.25">
      <c r="B121" s="918"/>
      <c r="C121" s="919"/>
      <c r="D121" s="919"/>
      <c r="E121" s="919"/>
      <c r="F121" s="919"/>
      <c r="G121" s="920"/>
      <c r="H121" s="918"/>
      <c r="I121" s="919"/>
      <c r="J121" s="919"/>
      <c r="K121" s="919"/>
      <c r="L121" s="920"/>
    </row>
    <row r="122" spans="2:12" x14ac:dyDescent="0.25">
      <c r="B122" s="918"/>
      <c r="C122" s="919"/>
      <c r="D122" s="919"/>
      <c r="E122" s="919"/>
      <c r="F122" s="919"/>
      <c r="G122" s="920"/>
      <c r="H122" s="918"/>
      <c r="I122" s="919"/>
      <c r="J122" s="919"/>
      <c r="K122" s="919"/>
      <c r="L122" s="920"/>
    </row>
    <row r="123" spans="2:12" x14ac:dyDescent="0.25">
      <c r="B123" s="918"/>
      <c r="C123" s="919"/>
      <c r="D123" s="919"/>
      <c r="E123" s="919"/>
      <c r="F123" s="919"/>
      <c r="G123" s="920"/>
      <c r="H123" s="918"/>
      <c r="I123" s="919"/>
      <c r="J123" s="919"/>
      <c r="K123" s="919"/>
      <c r="L123" s="920"/>
    </row>
    <row r="124" spans="2:12" x14ac:dyDescent="0.25">
      <c r="B124" s="918"/>
      <c r="C124" s="919"/>
      <c r="D124" s="919"/>
      <c r="E124" s="919"/>
      <c r="F124" s="919"/>
      <c r="G124" s="920"/>
      <c r="H124" s="918"/>
      <c r="I124" s="919"/>
      <c r="J124" s="919"/>
      <c r="K124" s="919"/>
      <c r="L124" s="920"/>
    </row>
    <row r="125" spans="2:12" x14ac:dyDescent="0.25">
      <c r="B125" s="918"/>
      <c r="C125" s="919"/>
      <c r="D125" s="919"/>
      <c r="E125" s="919"/>
      <c r="F125" s="919"/>
      <c r="G125" s="920"/>
      <c r="H125" s="918"/>
      <c r="I125" s="919"/>
      <c r="J125" s="919"/>
      <c r="K125" s="919"/>
      <c r="L125" s="920"/>
    </row>
    <row r="126" spans="2:12" x14ac:dyDescent="0.25">
      <c r="B126" s="918"/>
      <c r="C126" s="919"/>
      <c r="D126" s="919"/>
      <c r="E126" s="919"/>
      <c r="F126" s="919"/>
      <c r="G126" s="920"/>
      <c r="H126" s="918"/>
      <c r="I126" s="919"/>
      <c r="J126" s="919"/>
      <c r="K126" s="919"/>
      <c r="L126" s="920"/>
    </row>
    <row r="127" spans="2:12" x14ac:dyDescent="0.25">
      <c r="B127" s="918"/>
      <c r="C127" s="919"/>
      <c r="D127" s="919"/>
      <c r="E127" s="919"/>
      <c r="F127" s="919"/>
      <c r="G127" s="920"/>
      <c r="H127" s="918"/>
      <c r="I127" s="919"/>
      <c r="J127" s="919"/>
      <c r="K127" s="919"/>
      <c r="L127" s="920"/>
    </row>
    <row r="128" spans="2:12" x14ac:dyDescent="0.25">
      <c r="B128" s="918"/>
      <c r="C128" s="919"/>
      <c r="D128" s="919"/>
      <c r="E128" s="919"/>
      <c r="F128" s="919"/>
      <c r="G128" s="920"/>
      <c r="H128" s="918"/>
      <c r="I128" s="919"/>
      <c r="J128" s="919"/>
      <c r="K128" s="919"/>
      <c r="L128" s="920"/>
    </row>
    <row r="129" spans="2:12" x14ac:dyDescent="0.25">
      <c r="B129" s="918"/>
      <c r="C129" s="919"/>
      <c r="D129" s="919"/>
      <c r="E129" s="919"/>
      <c r="F129" s="919"/>
      <c r="G129" s="920"/>
      <c r="H129" s="918"/>
      <c r="I129" s="919"/>
      <c r="J129" s="919"/>
      <c r="K129" s="919"/>
      <c r="L129" s="920"/>
    </row>
    <row r="130" spans="2:12" x14ac:dyDescent="0.25">
      <c r="B130" s="918"/>
      <c r="C130" s="919"/>
      <c r="D130" s="919"/>
      <c r="E130" s="919"/>
      <c r="F130" s="919"/>
      <c r="G130" s="920"/>
      <c r="H130" s="918"/>
      <c r="I130" s="919"/>
      <c r="J130" s="919"/>
      <c r="K130" s="919"/>
      <c r="L130" s="920"/>
    </row>
    <row r="131" spans="2:12" ht="15.75" thickBot="1" x14ac:dyDescent="0.3">
      <c r="B131" s="918"/>
      <c r="C131" s="919"/>
      <c r="D131" s="919"/>
      <c r="E131" s="919"/>
      <c r="F131" s="919"/>
      <c r="G131" s="920"/>
      <c r="H131" s="918"/>
      <c r="I131" s="919"/>
      <c r="J131" s="919"/>
      <c r="K131" s="919"/>
      <c r="L131" s="920"/>
    </row>
    <row r="132" spans="2:12" ht="19.899999999999999" customHeight="1" x14ac:dyDescent="0.25">
      <c r="B132" s="956"/>
      <c r="C132" s="957"/>
      <c r="D132" s="957"/>
      <c r="E132" s="957"/>
      <c r="F132" s="957"/>
      <c r="G132" s="958"/>
      <c r="H132" s="962"/>
      <c r="I132" s="963"/>
      <c r="J132" s="963"/>
      <c r="K132" s="963"/>
      <c r="L132" s="964"/>
    </row>
    <row r="133" spans="2:12" ht="15.75" thickBot="1" x14ac:dyDescent="0.3">
      <c r="B133" s="959"/>
      <c r="C133" s="960"/>
      <c r="D133" s="960"/>
      <c r="E133" s="960"/>
      <c r="F133" s="960"/>
      <c r="G133" s="961"/>
      <c r="H133" s="965"/>
      <c r="I133" s="966"/>
      <c r="J133" s="966"/>
      <c r="K133" s="966"/>
      <c r="L133" s="967"/>
    </row>
  </sheetData>
  <mergeCells count="39">
    <mergeCell ref="B118:G131"/>
    <mergeCell ref="H118:L131"/>
    <mergeCell ref="B132:G133"/>
    <mergeCell ref="H132:L133"/>
    <mergeCell ref="H68:M69"/>
    <mergeCell ref="H84:M85"/>
    <mergeCell ref="B100:G101"/>
    <mergeCell ref="B102:G115"/>
    <mergeCell ref="H102:L115"/>
    <mergeCell ref="B68:G69"/>
    <mergeCell ref="H100:M101"/>
    <mergeCell ref="B116:G117"/>
    <mergeCell ref="H116:L117"/>
    <mergeCell ref="B70:G83"/>
    <mergeCell ref="H70:L83"/>
    <mergeCell ref="B84:G85"/>
    <mergeCell ref="B86:G99"/>
    <mergeCell ref="H86:L99"/>
    <mergeCell ref="B54:G67"/>
    <mergeCell ref="H54:L67"/>
    <mergeCell ref="H20:M21"/>
    <mergeCell ref="B36:G37"/>
    <mergeCell ref="B38:G51"/>
    <mergeCell ref="H38:L51"/>
    <mergeCell ref="B52:G53"/>
    <mergeCell ref="H36:M37"/>
    <mergeCell ref="H52:M53"/>
    <mergeCell ref="B1:L2"/>
    <mergeCell ref="B3:E3"/>
    <mergeCell ref="G3:I3"/>
    <mergeCell ref="J3:L3"/>
    <mergeCell ref="B4:H5"/>
    <mergeCell ref="K4:L4"/>
    <mergeCell ref="K5:L5"/>
    <mergeCell ref="B6:G19"/>
    <mergeCell ref="H6:L19"/>
    <mergeCell ref="B20:G21"/>
    <mergeCell ref="B22:G35"/>
    <mergeCell ref="H22:L3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zoomScaleNormal="100" zoomScaleSheetLayoutView="100" zoomScalePageLayoutView="110" workbookViewId="0">
      <selection activeCell="K110" sqref="K110"/>
    </sheetView>
  </sheetViews>
  <sheetFormatPr baseColWidth="10" defaultColWidth="12" defaultRowHeight="15" x14ac:dyDescent="0.25"/>
  <cols>
    <col min="1" max="1" width="3.85546875" style="126" customWidth="1"/>
    <col min="2" max="2" width="4.85546875" style="126" customWidth="1"/>
    <col min="3" max="3" width="8.7109375" style="126" customWidth="1"/>
    <col min="4" max="4" width="8.42578125" style="126" customWidth="1"/>
    <col min="5" max="5" width="12" style="126"/>
    <col min="6" max="6" width="12.5703125" style="126" customWidth="1"/>
    <col min="7" max="7" width="10" style="126" customWidth="1"/>
    <col min="8" max="8" width="9" style="126" customWidth="1"/>
    <col min="9" max="9" width="23.5703125" style="126" customWidth="1"/>
    <col min="10" max="10" width="13.7109375" style="126" customWidth="1"/>
    <col min="11" max="11" width="14.140625" style="126" customWidth="1"/>
    <col min="12" max="12" width="10" style="126" customWidth="1"/>
    <col min="13" max="13" width="12" style="126" hidden="1" customWidth="1"/>
    <col min="14" max="16384" width="12" style="126"/>
  </cols>
  <sheetData>
    <row r="1" spans="2:12" ht="27.75" customHeight="1" x14ac:dyDescent="0.25">
      <c r="B1" s="924" t="s">
        <v>329</v>
      </c>
      <c r="C1" s="925"/>
      <c r="D1" s="925"/>
      <c r="E1" s="925"/>
      <c r="F1" s="925"/>
      <c r="G1" s="925"/>
      <c r="H1" s="925"/>
      <c r="I1" s="925"/>
      <c r="J1" s="925"/>
      <c r="K1" s="925"/>
      <c r="L1" s="926"/>
    </row>
    <row r="2" spans="2:12" ht="11.25" customHeight="1" x14ac:dyDescent="0.25">
      <c r="B2" s="927"/>
      <c r="C2" s="928"/>
      <c r="D2" s="928"/>
      <c r="E2" s="928"/>
      <c r="F2" s="928"/>
      <c r="G2" s="928"/>
      <c r="H2" s="928"/>
      <c r="I2" s="928"/>
      <c r="J2" s="928"/>
      <c r="K2" s="928"/>
      <c r="L2" s="929"/>
    </row>
    <row r="3" spans="2:12" ht="24.95" customHeight="1" x14ac:dyDescent="0.25">
      <c r="B3" s="930" t="s">
        <v>375</v>
      </c>
      <c r="C3" s="931"/>
      <c r="D3" s="931"/>
      <c r="E3" s="932"/>
      <c r="F3" s="153">
        <v>44056</v>
      </c>
      <c r="G3" s="930" t="s">
        <v>376</v>
      </c>
      <c r="H3" s="931"/>
      <c r="I3" s="932"/>
      <c r="J3" s="1006">
        <v>44062</v>
      </c>
      <c r="K3" s="1007"/>
      <c r="L3" s="1008"/>
    </row>
    <row r="4" spans="2:12" ht="24.95" customHeight="1" x14ac:dyDescent="0.25">
      <c r="B4" s="936" t="s">
        <v>327</v>
      </c>
      <c r="C4" s="937"/>
      <c r="D4" s="937"/>
      <c r="E4" s="937"/>
      <c r="F4" s="937"/>
      <c r="G4" s="937"/>
      <c r="H4" s="938"/>
      <c r="I4" s="194" t="s">
        <v>597</v>
      </c>
      <c r="J4" s="194" t="s">
        <v>2</v>
      </c>
      <c r="K4" s="942" t="s">
        <v>0</v>
      </c>
      <c r="L4" s="943"/>
    </row>
    <row r="5" spans="2:12" ht="24.95" customHeight="1" thickBot="1" x14ac:dyDescent="0.3">
      <c r="B5" s="1009"/>
      <c r="C5" s="1010"/>
      <c r="D5" s="1010"/>
      <c r="E5" s="1010"/>
      <c r="F5" s="1010"/>
      <c r="G5" s="1010"/>
      <c r="H5" s="1011"/>
      <c r="I5" s="124" t="s">
        <v>598</v>
      </c>
      <c r="J5" s="156">
        <v>2</v>
      </c>
      <c r="K5" s="1012" t="s">
        <v>377</v>
      </c>
      <c r="L5" s="1013"/>
    </row>
    <row r="6" spans="2:12" ht="24.95" customHeight="1" thickBot="1" x14ac:dyDescent="0.3">
      <c r="B6" s="1001" t="s">
        <v>624</v>
      </c>
      <c r="C6" s="1002"/>
      <c r="D6" s="1002"/>
      <c r="E6" s="1002"/>
      <c r="F6" s="1002"/>
      <c r="G6" s="1002"/>
      <c r="H6" s="1002"/>
      <c r="I6" s="1002"/>
      <c r="J6" s="1002"/>
      <c r="K6" s="1002"/>
      <c r="L6" s="1003"/>
    </row>
    <row r="7" spans="2:12" ht="15.75" customHeight="1" x14ac:dyDescent="0.25">
      <c r="B7" s="918" t="s">
        <v>549</v>
      </c>
      <c r="C7" s="919"/>
      <c r="D7" s="919"/>
      <c r="E7" s="919"/>
      <c r="F7" s="919"/>
      <c r="G7" s="920"/>
      <c r="H7" s="918" t="s">
        <v>550</v>
      </c>
      <c r="I7" s="919"/>
      <c r="J7" s="919"/>
      <c r="K7" s="919"/>
      <c r="L7" s="920"/>
    </row>
    <row r="8" spans="2:12" x14ac:dyDescent="0.25">
      <c r="B8" s="918"/>
      <c r="C8" s="919"/>
      <c r="D8" s="919"/>
      <c r="E8" s="919"/>
      <c r="F8" s="919"/>
      <c r="G8" s="920"/>
      <c r="H8" s="918"/>
      <c r="I8" s="919"/>
      <c r="J8" s="919"/>
      <c r="K8" s="919"/>
      <c r="L8" s="920"/>
    </row>
    <row r="9" spans="2:12" x14ac:dyDescent="0.25">
      <c r="B9" s="918"/>
      <c r="C9" s="919"/>
      <c r="D9" s="919"/>
      <c r="E9" s="919"/>
      <c r="F9" s="919"/>
      <c r="G9" s="920"/>
      <c r="H9" s="918"/>
      <c r="I9" s="919"/>
      <c r="J9" s="919"/>
      <c r="K9" s="919"/>
      <c r="L9" s="920"/>
    </row>
    <row r="10" spans="2:12" x14ac:dyDescent="0.25">
      <c r="B10" s="918"/>
      <c r="C10" s="919"/>
      <c r="D10" s="919"/>
      <c r="E10" s="919"/>
      <c r="F10" s="919"/>
      <c r="G10" s="920"/>
      <c r="H10" s="918"/>
      <c r="I10" s="919"/>
      <c r="J10" s="919"/>
      <c r="K10" s="919"/>
      <c r="L10" s="920"/>
    </row>
    <row r="11" spans="2:12" x14ac:dyDescent="0.25">
      <c r="B11" s="918"/>
      <c r="C11" s="919"/>
      <c r="D11" s="919"/>
      <c r="E11" s="919"/>
      <c r="F11" s="919"/>
      <c r="G11" s="920"/>
      <c r="H11" s="918"/>
      <c r="I11" s="919"/>
      <c r="J11" s="919"/>
      <c r="K11" s="919"/>
      <c r="L11" s="920"/>
    </row>
    <row r="12" spans="2:12" x14ac:dyDescent="0.25">
      <c r="B12" s="918"/>
      <c r="C12" s="919"/>
      <c r="D12" s="919"/>
      <c r="E12" s="919"/>
      <c r="F12" s="919"/>
      <c r="G12" s="920"/>
      <c r="H12" s="918"/>
      <c r="I12" s="919"/>
      <c r="J12" s="919"/>
      <c r="K12" s="919"/>
      <c r="L12" s="920"/>
    </row>
    <row r="13" spans="2:12" x14ac:dyDescent="0.25">
      <c r="B13" s="918"/>
      <c r="C13" s="919"/>
      <c r="D13" s="919"/>
      <c r="E13" s="919"/>
      <c r="F13" s="919"/>
      <c r="G13" s="920"/>
      <c r="H13" s="918"/>
      <c r="I13" s="919"/>
      <c r="J13" s="919"/>
      <c r="K13" s="919"/>
      <c r="L13" s="920"/>
    </row>
    <row r="14" spans="2:12" x14ac:dyDescent="0.25">
      <c r="B14" s="918"/>
      <c r="C14" s="919"/>
      <c r="D14" s="919"/>
      <c r="E14" s="919"/>
      <c r="F14" s="919"/>
      <c r="G14" s="920"/>
      <c r="H14" s="918"/>
      <c r="I14" s="919"/>
      <c r="J14" s="919"/>
      <c r="K14" s="919"/>
      <c r="L14" s="920"/>
    </row>
    <row r="15" spans="2:12" x14ac:dyDescent="0.25">
      <c r="B15" s="918"/>
      <c r="C15" s="919"/>
      <c r="D15" s="919"/>
      <c r="E15" s="919"/>
      <c r="F15" s="919"/>
      <c r="G15" s="920"/>
      <c r="H15" s="918"/>
      <c r="I15" s="919"/>
      <c r="J15" s="919"/>
      <c r="K15" s="919"/>
      <c r="L15" s="920"/>
    </row>
    <row r="16" spans="2:12" x14ac:dyDescent="0.25">
      <c r="B16" s="918"/>
      <c r="C16" s="919"/>
      <c r="D16" s="919"/>
      <c r="E16" s="919"/>
      <c r="F16" s="919"/>
      <c r="G16" s="920"/>
      <c r="H16" s="918"/>
      <c r="I16" s="919"/>
      <c r="J16" s="919"/>
      <c r="K16" s="919"/>
      <c r="L16" s="920"/>
    </row>
    <row r="17" spans="2:13" x14ac:dyDescent="0.25">
      <c r="B17" s="918"/>
      <c r="C17" s="919"/>
      <c r="D17" s="919"/>
      <c r="E17" s="919"/>
      <c r="F17" s="919"/>
      <c r="G17" s="920"/>
      <c r="H17" s="918"/>
      <c r="I17" s="919"/>
      <c r="J17" s="919"/>
      <c r="K17" s="919"/>
      <c r="L17" s="920"/>
    </row>
    <row r="18" spans="2:13" x14ac:dyDescent="0.25">
      <c r="B18" s="918"/>
      <c r="C18" s="919"/>
      <c r="D18" s="919"/>
      <c r="E18" s="919"/>
      <c r="F18" s="919"/>
      <c r="G18" s="920"/>
      <c r="H18" s="918"/>
      <c r="I18" s="919"/>
      <c r="J18" s="919"/>
      <c r="K18" s="919"/>
      <c r="L18" s="920"/>
    </row>
    <row r="19" spans="2:13" x14ac:dyDescent="0.25">
      <c r="B19" s="918"/>
      <c r="C19" s="919"/>
      <c r="D19" s="919"/>
      <c r="E19" s="919"/>
      <c r="F19" s="919"/>
      <c r="G19" s="920"/>
      <c r="H19" s="918"/>
      <c r="I19" s="919"/>
      <c r="J19" s="919"/>
      <c r="K19" s="919"/>
      <c r="L19" s="920"/>
    </row>
    <row r="20" spans="2:13" ht="15.75" thickBot="1" x14ac:dyDescent="0.3">
      <c r="B20" s="918"/>
      <c r="C20" s="919"/>
      <c r="D20" s="919"/>
      <c r="E20" s="919"/>
      <c r="F20" s="919"/>
      <c r="G20" s="920"/>
      <c r="H20" s="918"/>
      <c r="I20" s="919"/>
      <c r="J20" s="919"/>
      <c r="K20" s="919"/>
      <c r="L20" s="920"/>
    </row>
    <row r="21" spans="2:13" ht="15" customHeight="1" x14ac:dyDescent="0.25">
      <c r="B21" s="990" t="s">
        <v>964</v>
      </c>
      <c r="C21" s="991"/>
      <c r="D21" s="991"/>
      <c r="E21" s="991"/>
      <c r="F21" s="991"/>
      <c r="G21" s="994"/>
      <c r="H21" s="990" t="s">
        <v>965</v>
      </c>
      <c r="I21" s="991"/>
      <c r="J21" s="991"/>
      <c r="K21" s="991"/>
      <c r="L21" s="991"/>
      <c r="M21" s="1004"/>
    </row>
    <row r="22" spans="2:13" ht="29.25" customHeight="1" thickBot="1" x14ac:dyDescent="0.3">
      <c r="B22" s="992"/>
      <c r="C22" s="993"/>
      <c r="D22" s="993"/>
      <c r="E22" s="993"/>
      <c r="F22" s="993"/>
      <c r="G22" s="995"/>
      <c r="H22" s="992"/>
      <c r="I22" s="993"/>
      <c r="J22" s="993"/>
      <c r="K22" s="993"/>
      <c r="L22" s="993"/>
      <c r="M22" s="1005"/>
    </row>
    <row r="23" spans="2:13" ht="15.75" customHeight="1" x14ac:dyDescent="0.25">
      <c r="B23" s="921" t="s">
        <v>613</v>
      </c>
      <c r="C23" s="922"/>
      <c r="D23" s="922"/>
      <c r="E23" s="922"/>
      <c r="F23" s="922"/>
      <c r="G23" s="923"/>
      <c r="H23" s="921" t="s">
        <v>614</v>
      </c>
      <c r="I23" s="922"/>
      <c r="J23" s="922"/>
      <c r="K23" s="922"/>
      <c r="L23" s="923"/>
    </row>
    <row r="24" spans="2:13" x14ac:dyDescent="0.25">
      <c r="B24" s="918"/>
      <c r="C24" s="919"/>
      <c r="D24" s="919"/>
      <c r="E24" s="919"/>
      <c r="F24" s="919"/>
      <c r="G24" s="920"/>
      <c r="H24" s="918"/>
      <c r="I24" s="919"/>
      <c r="J24" s="919"/>
      <c r="K24" s="919"/>
      <c r="L24" s="920"/>
    </row>
    <row r="25" spans="2:13" x14ac:dyDescent="0.25">
      <c r="B25" s="918"/>
      <c r="C25" s="919"/>
      <c r="D25" s="919"/>
      <c r="E25" s="919"/>
      <c r="F25" s="919"/>
      <c r="G25" s="920"/>
      <c r="H25" s="918"/>
      <c r="I25" s="919"/>
      <c r="J25" s="919"/>
      <c r="K25" s="919"/>
      <c r="L25" s="920"/>
    </row>
    <row r="26" spans="2:13" x14ac:dyDescent="0.25">
      <c r="B26" s="918"/>
      <c r="C26" s="919"/>
      <c r="D26" s="919"/>
      <c r="E26" s="919"/>
      <c r="F26" s="919"/>
      <c r="G26" s="920"/>
      <c r="H26" s="918"/>
      <c r="I26" s="919"/>
      <c r="J26" s="919"/>
      <c r="K26" s="919"/>
      <c r="L26" s="920"/>
    </row>
    <row r="27" spans="2:13" x14ac:dyDescent="0.25">
      <c r="B27" s="918"/>
      <c r="C27" s="919"/>
      <c r="D27" s="919"/>
      <c r="E27" s="919"/>
      <c r="F27" s="919"/>
      <c r="G27" s="920"/>
      <c r="H27" s="918"/>
      <c r="I27" s="919"/>
      <c r="J27" s="919"/>
      <c r="K27" s="919"/>
      <c r="L27" s="920"/>
    </row>
    <row r="28" spans="2:13" x14ac:dyDescent="0.25">
      <c r="B28" s="918"/>
      <c r="C28" s="919"/>
      <c r="D28" s="919"/>
      <c r="E28" s="919"/>
      <c r="F28" s="919"/>
      <c r="G28" s="920"/>
      <c r="H28" s="918"/>
      <c r="I28" s="919"/>
      <c r="J28" s="919"/>
      <c r="K28" s="919"/>
      <c r="L28" s="920"/>
    </row>
    <row r="29" spans="2:13" x14ac:dyDescent="0.25">
      <c r="B29" s="918"/>
      <c r="C29" s="919"/>
      <c r="D29" s="919"/>
      <c r="E29" s="919"/>
      <c r="F29" s="919"/>
      <c r="G29" s="920"/>
      <c r="H29" s="918"/>
      <c r="I29" s="919"/>
      <c r="J29" s="919"/>
      <c r="K29" s="919"/>
      <c r="L29" s="920"/>
    </row>
    <row r="30" spans="2:13" x14ac:dyDescent="0.25">
      <c r="B30" s="918"/>
      <c r="C30" s="919"/>
      <c r="D30" s="919"/>
      <c r="E30" s="919"/>
      <c r="F30" s="919"/>
      <c r="G30" s="920"/>
      <c r="H30" s="918"/>
      <c r="I30" s="919"/>
      <c r="J30" s="919"/>
      <c r="K30" s="919"/>
      <c r="L30" s="920"/>
    </row>
    <row r="31" spans="2:13" x14ac:dyDescent="0.25">
      <c r="B31" s="918"/>
      <c r="C31" s="919"/>
      <c r="D31" s="919"/>
      <c r="E31" s="919"/>
      <c r="F31" s="919"/>
      <c r="G31" s="920"/>
      <c r="H31" s="918"/>
      <c r="I31" s="919"/>
      <c r="J31" s="919"/>
      <c r="K31" s="919"/>
      <c r="L31" s="920"/>
    </row>
    <row r="32" spans="2:13" x14ac:dyDescent="0.25">
      <c r="B32" s="918"/>
      <c r="C32" s="919"/>
      <c r="D32" s="919"/>
      <c r="E32" s="919"/>
      <c r="F32" s="919"/>
      <c r="G32" s="920"/>
      <c r="H32" s="918"/>
      <c r="I32" s="919"/>
      <c r="J32" s="919"/>
      <c r="K32" s="919"/>
      <c r="L32" s="920"/>
    </row>
    <row r="33" spans="2:13" x14ac:dyDescent="0.25">
      <c r="B33" s="918"/>
      <c r="C33" s="919"/>
      <c r="D33" s="919"/>
      <c r="E33" s="919"/>
      <c r="F33" s="919"/>
      <c r="G33" s="920"/>
      <c r="H33" s="918"/>
      <c r="I33" s="919"/>
      <c r="J33" s="919"/>
      <c r="K33" s="919"/>
      <c r="L33" s="920"/>
    </row>
    <row r="34" spans="2:13" x14ac:dyDescent="0.25">
      <c r="B34" s="918"/>
      <c r="C34" s="919"/>
      <c r="D34" s="919"/>
      <c r="E34" s="919"/>
      <c r="F34" s="919"/>
      <c r="G34" s="920"/>
      <c r="H34" s="918"/>
      <c r="I34" s="919"/>
      <c r="J34" s="919"/>
      <c r="K34" s="919"/>
      <c r="L34" s="920"/>
    </row>
    <row r="35" spans="2:13" x14ac:dyDescent="0.25">
      <c r="B35" s="918"/>
      <c r="C35" s="919"/>
      <c r="D35" s="919"/>
      <c r="E35" s="919"/>
      <c r="F35" s="919"/>
      <c r="G35" s="920"/>
      <c r="H35" s="918"/>
      <c r="I35" s="919"/>
      <c r="J35" s="919"/>
      <c r="K35" s="919"/>
      <c r="L35" s="920"/>
    </row>
    <row r="36" spans="2:13" ht="15.75" thickBot="1" x14ac:dyDescent="0.3">
      <c r="B36" s="918"/>
      <c r="C36" s="919"/>
      <c r="D36" s="919"/>
      <c r="E36" s="919"/>
      <c r="F36" s="919"/>
      <c r="G36" s="920"/>
      <c r="H36" s="918"/>
      <c r="I36" s="919"/>
      <c r="J36" s="919"/>
      <c r="K36" s="919"/>
      <c r="L36" s="920"/>
    </row>
    <row r="37" spans="2:13" ht="15" customHeight="1" x14ac:dyDescent="0.25">
      <c r="B37" s="990" t="s">
        <v>966</v>
      </c>
      <c r="C37" s="991"/>
      <c r="D37" s="991"/>
      <c r="E37" s="991"/>
      <c r="F37" s="991"/>
      <c r="G37" s="994"/>
      <c r="H37" s="990" t="s">
        <v>967</v>
      </c>
      <c r="I37" s="991"/>
      <c r="J37" s="991"/>
      <c r="K37" s="991"/>
      <c r="L37" s="991"/>
      <c r="M37" s="996"/>
    </row>
    <row r="38" spans="2:13" ht="30.75" customHeight="1" thickBot="1" x14ac:dyDescent="0.3">
      <c r="B38" s="992"/>
      <c r="C38" s="993"/>
      <c r="D38" s="993"/>
      <c r="E38" s="993"/>
      <c r="F38" s="993"/>
      <c r="G38" s="995"/>
      <c r="H38" s="992"/>
      <c r="I38" s="993"/>
      <c r="J38" s="993"/>
      <c r="K38" s="993"/>
      <c r="L38" s="993"/>
      <c r="M38" s="997"/>
    </row>
    <row r="39" spans="2:13" ht="26.25" customHeight="1" thickBot="1" x14ac:dyDescent="0.3">
      <c r="B39" s="998" t="s">
        <v>625</v>
      </c>
      <c r="C39" s="999"/>
      <c r="D39" s="999"/>
      <c r="E39" s="999"/>
      <c r="F39" s="999"/>
      <c r="G39" s="999"/>
      <c r="H39" s="999"/>
      <c r="I39" s="999"/>
      <c r="J39" s="999"/>
      <c r="K39" s="999"/>
      <c r="L39" s="1000"/>
      <c r="M39" s="157"/>
    </row>
    <row r="40" spans="2:13" x14ac:dyDescent="0.25">
      <c r="B40" s="921" t="s">
        <v>615</v>
      </c>
      <c r="C40" s="922"/>
      <c r="D40" s="922"/>
      <c r="E40" s="922"/>
      <c r="F40" s="922"/>
      <c r="G40" s="923"/>
      <c r="H40" s="921" t="s">
        <v>616</v>
      </c>
      <c r="I40" s="922"/>
      <c r="J40" s="922"/>
      <c r="K40" s="922"/>
      <c r="L40" s="923"/>
    </row>
    <row r="41" spans="2:13" x14ac:dyDescent="0.25">
      <c r="B41" s="918"/>
      <c r="C41" s="919"/>
      <c r="D41" s="919"/>
      <c r="E41" s="919"/>
      <c r="F41" s="919"/>
      <c r="G41" s="920"/>
      <c r="H41" s="918"/>
      <c r="I41" s="919"/>
      <c r="J41" s="919"/>
      <c r="K41" s="919"/>
      <c r="L41" s="920"/>
    </row>
    <row r="42" spans="2:13" x14ac:dyDescent="0.25">
      <c r="B42" s="918"/>
      <c r="C42" s="919"/>
      <c r="D42" s="919"/>
      <c r="E42" s="919"/>
      <c r="F42" s="919"/>
      <c r="G42" s="920"/>
      <c r="H42" s="918"/>
      <c r="I42" s="919"/>
      <c r="J42" s="919"/>
      <c r="K42" s="919"/>
      <c r="L42" s="920"/>
    </row>
    <row r="43" spans="2:13" x14ac:dyDescent="0.25">
      <c r="B43" s="918"/>
      <c r="C43" s="919"/>
      <c r="D43" s="919"/>
      <c r="E43" s="919"/>
      <c r="F43" s="919"/>
      <c r="G43" s="920"/>
      <c r="H43" s="918"/>
      <c r="I43" s="919"/>
      <c r="J43" s="919"/>
      <c r="K43" s="919"/>
      <c r="L43" s="920"/>
    </row>
    <row r="44" spans="2:13" x14ac:dyDescent="0.25">
      <c r="B44" s="918"/>
      <c r="C44" s="919"/>
      <c r="D44" s="919"/>
      <c r="E44" s="919"/>
      <c r="F44" s="919"/>
      <c r="G44" s="920"/>
      <c r="H44" s="918"/>
      <c r="I44" s="919"/>
      <c r="J44" s="919"/>
      <c r="K44" s="919"/>
      <c r="L44" s="920"/>
    </row>
    <row r="45" spans="2:13" x14ac:dyDescent="0.25">
      <c r="B45" s="918"/>
      <c r="C45" s="919"/>
      <c r="D45" s="919"/>
      <c r="E45" s="919"/>
      <c r="F45" s="919"/>
      <c r="G45" s="920"/>
      <c r="H45" s="918"/>
      <c r="I45" s="919"/>
      <c r="J45" s="919"/>
      <c r="K45" s="919"/>
      <c r="L45" s="920"/>
    </row>
    <row r="46" spans="2:13" x14ac:dyDescent="0.25">
      <c r="B46" s="918"/>
      <c r="C46" s="919"/>
      <c r="D46" s="919"/>
      <c r="E46" s="919"/>
      <c r="F46" s="919"/>
      <c r="G46" s="920"/>
      <c r="H46" s="918"/>
      <c r="I46" s="919"/>
      <c r="J46" s="919"/>
      <c r="K46" s="919"/>
      <c r="L46" s="920"/>
    </row>
    <row r="47" spans="2:13" x14ac:dyDescent="0.25">
      <c r="B47" s="918"/>
      <c r="C47" s="919"/>
      <c r="D47" s="919"/>
      <c r="E47" s="919"/>
      <c r="F47" s="919"/>
      <c r="G47" s="920"/>
      <c r="H47" s="918"/>
      <c r="I47" s="919"/>
      <c r="J47" s="919"/>
      <c r="K47" s="919"/>
      <c r="L47" s="920"/>
    </row>
    <row r="48" spans="2:13" x14ac:dyDescent="0.25">
      <c r="B48" s="918"/>
      <c r="C48" s="919"/>
      <c r="D48" s="919"/>
      <c r="E48" s="919"/>
      <c r="F48" s="919"/>
      <c r="G48" s="920"/>
      <c r="H48" s="918"/>
      <c r="I48" s="919"/>
      <c r="J48" s="919"/>
      <c r="K48" s="919"/>
      <c r="L48" s="920"/>
    </row>
    <row r="49" spans="2:13" x14ac:dyDescent="0.25">
      <c r="B49" s="918"/>
      <c r="C49" s="919"/>
      <c r="D49" s="919"/>
      <c r="E49" s="919"/>
      <c r="F49" s="919"/>
      <c r="G49" s="920"/>
      <c r="H49" s="918"/>
      <c r="I49" s="919"/>
      <c r="J49" s="919"/>
      <c r="K49" s="919"/>
      <c r="L49" s="920"/>
    </row>
    <row r="50" spans="2:13" x14ac:dyDescent="0.25">
      <c r="B50" s="918"/>
      <c r="C50" s="919"/>
      <c r="D50" s="919"/>
      <c r="E50" s="919"/>
      <c r="F50" s="919"/>
      <c r="G50" s="920"/>
      <c r="H50" s="918"/>
      <c r="I50" s="919"/>
      <c r="J50" s="919"/>
      <c r="K50" s="919"/>
      <c r="L50" s="920"/>
    </row>
    <row r="51" spans="2:13" x14ac:dyDescent="0.25">
      <c r="B51" s="918"/>
      <c r="C51" s="919"/>
      <c r="D51" s="919"/>
      <c r="E51" s="919"/>
      <c r="F51" s="919"/>
      <c r="G51" s="920"/>
      <c r="H51" s="918"/>
      <c r="I51" s="919"/>
      <c r="J51" s="919"/>
      <c r="K51" s="919"/>
      <c r="L51" s="920"/>
    </row>
    <row r="52" spans="2:13" x14ac:dyDescent="0.25">
      <c r="B52" s="918"/>
      <c r="C52" s="919"/>
      <c r="D52" s="919"/>
      <c r="E52" s="919"/>
      <c r="F52" s="919"/>
      <c r="G52" s="920"/>
      <c r="H52" s="918"/>
      <c r="I52" s="919"/>
      <c r="J52" s="919"/>
      <c r="K52" s="919"/>
      <c r="L52" s="920"/>
    </row>
    <row r="53" spans="2:13" ht="15.75" thickBot="1" x14ac:dyDescent="0.3">
      <c r="B53" s="918"/>
      <c r="C53" s="919"/>
      <c r="D53" s="919"/>
      <c r="E53" s="919"/>
      <c r="F53" s="919"/>
      <c r="G53" s="920"/>
      <c r="H53" s="918"/>
      <c r="I53" s="919"/>
      <c r="J53" s="919"/>
      <c r="K53" s="919"/>
      <c r="L53" s="920"/>
    </row>
    <row r="54" spans="2:13" ht="15" customHeight="1" x14ac:dyDescent="0.25">
      <c r="B54" s="990" t="s">
        <v>968</v>
      </c>
      <c r="C54" s="991"/>
      <c r="D54" s="991"/>
      <c r="E54" s="991"/>
      <c r="F54" s="991"/>
      <c r="G54" s="994"/>
      <c r="H54" s="990" t="s">
        <v>969</v>
      </c>
      <c r="I54" s="991"/>
      <c r="J54" s="991"/>
      <c r="K54" s="991"/>
      <c r="L54" s="994"/>
      <c r="M54" s="996"/>
    </row>
    <row r="55" spans="2:13" ht="36" customHeight="1" thickBot="1" x14ac:dyDescent="0.3">
      <c r="B55" s="992"/>
      <c r="C55" s="993"/>
      <c r="D55" s="993"/>
      <c r="E55" s="993"/>
      <c r="F55" s="993"/>
      <c r="G55" s="995"/>
      <c r="H55" s="992"/>
      <c r="I55" s="993"/>
      <c r="J55" s="993"/>
      <c r="K55" s="993"/>
      <c r="L55" s="995"/>
      <c r="M55" s="997"/>
    </row>
    <row r="56" spans="2:13" ht="15" customHeight="1" x14ac:dyDescent="0.25">
      <c r="B56" s="921" t="s">
        <v>615</v>
      </c>
      <c r="C56" s="922"/>
      <c r="D56" s="922"/>
      <c r="E56" s="922"/>
      <c r="F56" s="922"/>
      <c r="G56" s="923"/>
      <c r="H56" s="921" t="s">
        <v>616</v>
      </c>
      <c r="I56" s="922"/>
      <c r="J56" s="922"/>
      <c r="K56" s="922"/>
      <c r="L56" s="923"/>
    </row>
    <row r="57" spans="2:13" ht="15" customHeight="1" x14ac:dyDescent="0.25">
      <c r="B57" s="918"/>
      <c r="C57" s="919"/>
      <c r="D57" s="919"/>
      <c r="E57" s="919"/>
      <c r="F57" s="919"/>
      <c r="G57" s="920"/>
      <c r="H57" s="918"/>
      <c r="I57" s="919"/>
      <c r="J57" s="919"/>
      <c r="K57" s="919"/>
      <c r="L57" s="920"/>
    </row>
    <row r="58" spans="2:13" ht="15" customHeight="1" x14ac:dyDescent="0.25">
      <c r="B58" s="918"/>
      <c r="C58" s="919"/>
      <c r="D58" s="919"/>
      <c r="E58" s="919"/>
      <c r="F58" s="919"/>
      <c r="G58" s="920"/>
      <c r="H58" s="918"/>
      <c r="I58" s="919"/>
      <c r="J58" s="919"/>
      <c r="K58" s="919"/>
      <c r="L58" s="920"/>
    </row>
    <row r="59" spans="2:13" ht="15" customHeight="1" x14ac:dyDescent="0.25">
      <c r="B59" s="918"/>
      <c r="C59" s="919"/>
      <c r="D59" s="919"/>
      <c r="E59" s="919"/>
      <c r="F59" s="919"/>
      <c r="G59" s="920"/>
      <c r="H59" s="918"/>
      <c r="I59" s="919"/>
      <c r="J59" s="919"/>
      <c r="K59" s="919"/>
      <c r="L59" s="920"/>
    </row>
    <row r="60" spans="2:13" ht="15" customHeight="1" x14ac:dyDescent="0.25">
      <c r="B60" s="918"/>
      <c r="C60" s="919"/>
      <c r="D60" s="919"/>
      <c r="E60" s="919"/>
      <c r="F60" s="919"/>
      <c r="G60" s="920"/>
      <c r="H60" s="918"/>
      <c r="I60" s="919"/>
      <c r="J60" s="919"/>
      <c r="K60" s="919"/>
      <c r="L60" s="920"/>
    </row>
    <row r="61" spans="2:13" ht="15" customHeight="1" x14ac:dyDescent="0.25">
      <c r="B61" s="918"/>
      <c r="C61" s="919"/>
      <c r="D61" s="919"/>
      <c r="E61" s="919"/>
      <c r="F61" s="919"/>
      <c r="G61" s="920"/>
      <c r="H61" s="918"/>
      <c r="I61" s="919"/>
      <c r="J61" s="919"/>
      <c r="K61" s="919"/>
      <c r="L61" s="920"/>
    </row>
    <row r="62" spans="2:13" ht="15" customHeight="1" x14ac:dyDescent="0.25">
      <c r="B62" s="918"/>
      <c r="C62" s="919"/>
      <c r="D62" s="919"/>
      <c r="E62" s="919"/>
      <c r="F62" s="919"/>
      <c r="G62" s="920"/>
      <c r="H62" s="918"/>
      <c r="I62" s="919"/>
      <c r="J62" s="919"/>
      <c r="K62" s="919"/>
      <c r="L62" s="920"/>
    </row>
    <row r="63" spans="2:13" ht="15" customHeight="1" x14ac:dyDescent="0.25">
      <c r="B63" s="918"/>
      <c r="C63" s="919"/>
      <c r="D63" s="919"/>
      <c r="E63" s="919"/>
      <c r="F63" s="919"/>
      <c r="G63" s="920"/>
      <c r="H63" s="918"/>
      <c r="I63" s="919"/>
      <c r="J63" s="919"/>
      <c r="K63" s="919"/>
      <c r="L63" s="920"/>
    </row>
    <row r="64" spans="2:13" ht="15" customHeight="1" x14ac:dyDescent="0.25">
      <c r="B64" s="918"/>
      <c r="C64" s="919"/>
      <c r="D64" s="919"/>
      <c r="E64" s="919"/>
      <c r="F64" s="919"/>
      <c r="G64" s="920"/>
      <c r="H64" s="918"/>
      <c r="I64" s="919"/>
      <c r="J64" s="919"/>
      <c r="K64" s="919"/>
      <c r="L64" s="920"/>
    </row>
    <row r="65" spans="2:15" ht="15" customHeight="1" x14ac:dyDescent="0.25">
      <c r="B65" s="918"/>
      <c r="C65" s="919"/>
      <c r="D65" s="919"/>
      <c r="E65" s="919"/>
      <c r="F65" s="919"/>
      <c r="G65" s="920"/>
      <c r="H65" s="918"/>
      <c r="I65" s="919"/>
      <c r="J65" s="919"/>
      <c r="K65" s="919"/>
      <c r="L65" s="920"/>
    </row>
    <row r="66" spans="2:15" ht="15" customHeight="1" x14ac:dyDescent="0.25">
      <c r="B66" s="918"/>
      <c r="C66" s="919"/>
      <c r="D66" s="919"/>
      <c r="E66" s="919"/>
      <c r="F66" s="919"/>
      <c r="G66" s="920"/>
      <c r="H66" s="918"/>
      <c r="I66" s="919"/>
      <c r="J66" s="919"/>
      <c r="K66" s="919"/>
      <c r="L66" s="920"/>
      <c r="O66" s="185"/>
    </row>
    <row r="67" spans="2:15" ht="15" customHeight="1" x14ac:dyDescent="0.25">
      <c r="B67" s="918"/>
      <c r="C67" s="919"/>
      <c r="D67" s="919"/>
      <c r="E67" s="919"/>
      <c r="F67" s="919"/>
      <c r="G67" s="920"/>
      <c r="H67" s="918"/>
      <c r="I67" s="919"/>
      <c r="J67" s="919"/>
      <c r="K67" s="919"/>
      <c r="L67" s="920"/>
    </row>
    <row r="68" spans="2:15" ht="15" customHeight="1" x14ac:dyDescent="0.25">
      <c r="B68" s="918"/>
      <c r="C68" s="919"/>
      <c r="D68" s="919"/>
      <c r="E68" s="919"/>
      <c r="F68" s="919"/>
      <c r="G68" s="920"/>
      <c r="H68" s="918"/>
      <c r="I68" s="919"/>
      <c r="J68" s="919"/>
      <c r="K68" s="919"/>
      <c r="L68" s="920"/>
    </row>
    <row r="69" spans="2:15" ht="15.75" customHeight="1" thickBot="1" x14ac:dyDescent="0.3">
      <c r="B69" s="918"/>
      <c r="C69" s="919"/>
      <c r="D69" s="919"/>
      <c r="E69" s="919"/>
      <c r="F69" s="919"/>
      <c r="G69" s="920"/>
      <c r="H69" s="918"/>
      <c r="I69" s="919"/>
      <c r="J69" s="919"/>
      <c r="K69" s="919"/>
      <c r="L69" s="920"/>
    </row>
    <row r="70" spans="2:15" ht="23.25" customHeight="1" x14ac:dyDescent="0.25">
      <c r="B70" s="990" t="s">
        <v>970</v>
      </c>
      <c r="C70" s="991"/>
      <c r="D70" s="991"/>
      <c r="E70" s="991"/>
      <c r="F70" s="991"/>
      <c r="G70" s="994"/>
      <c r="H70" s="990" t="s">
        <v>971</v>
      </c>
      <c r="I70" s="991"/>
      <c r="J70" s="991"/>
      <c r="K70" s="991"/>
      <c r="L70" s="991"/>
      <c r="M70" s="996"/>
    </row>
    <row r="71" spans="2:15" ht="25.5" customHeight="1" thickBot="1" x14ac:dyDescent="0.3">
      <c r="B71" s="992"/>
      <c r="C71" s="993"/>
      <c r="D71" s="993"/>
      <c r="E71" s="993"/>
      <c r="F71" s="993"/>
      <c r="G71" s="995"/>
      <c r="H71" s="992"/>
      <c r="I71" s="993"/>
      <c r="J71" s="993"/>
      <c r="K71" s="993"/>
      <c r="L71" s="993"/>
      <c r="M71" s="997"/>
    </row>
    <row r="72" spans="2:15" ht="25.5" customHeight="1" thickBot="1" x14ac:dyDescent="0.3">
      <c r="B72" s="998" t="s">
        <v>626</v>
      </c>
      <c r="C72" s="999"/>
      <c r="D72" s="999"/>
      <c r="E72" s="999"/>
      <c r="F72" s="999"/>
      <c r="G72" s="999"/>
      <c r="H72" s="999"/>
      <c r="I72" s="999"/>
      <c r="J72" s="999"/>
      <c r="K72" s="999"/>
      <c r="L72" s="1000"/>
    </row>
    <row r="73" spans="2:15" x14ac:dyDescent="0.25">
      <c r="B73" s="921" t="s">
        <v>615</v>
      </c>
      <c r="C73" s="922"/>
      <c r="D73" s="922"/>
      <c r="E73" s="922"/>
      <c r="F73" s="922"/>
      <c r="G73" s="923"/>
      <c r="H73" s="921" t="s">
        <v>616</v>
      </c>
      <c r="I73" s="922"/>
      <c r="J73" s="922"/>
      <c r="K73" s="922"/>
      <c r="L73" s="923"/>
    </row>
    <row r="74" spans="2:15" x14ac:dyDescent="0.25">
      <c r="B74" s="918"/>
      <c r="C74" s="919"/>
      <c r="D74" s="919"/>
      <c r="E74" s="919"/>
      <c r="F74" s="919"/>
      <c r="G74" s="920"/>
      <c r="H74" s="918"/>
      <c r="I74" s="919"/>
      <c r="J74" s="919"/>
      <c r="K74" s="919"/>
      <c r="L74" s="920"/>
    </row>
    <row r="75" spans="2:15" x14ac:dyDescent="0.25">
      <c r="B75" s="918"/>
      <c r="C75" s="919"/>
      <c r="D75" s="919"/>
      <c r="E75" s="919"/>
      <c r="F75" s="919"/>
      <c r="G75" s="920"/>
      <c r="H75" s="918"/>
      <c r="I75" s="919"/>
      <c r="J75" s="919"/>
      <c r="K75" s="919"/>
      <c r="L75" s="920"/>
    </row>
    <row r="76" spans="2:15" x14ac:dyDescent="0.25">
      <c r="B76" s="918"/>
      <c r="C76" s="919"/>
      <c r="D76" s="919"/>
      <c r="E76" s="919"/>
      <c r="F76" s="919"/>
      <c r="G76" s="920"/>
      <c r="H76" s="918"/>
      <c r="I76" s="919"/>
      <c r="J76" s="919"/>
      <c r="K76" s="919"/>
      <c r="L76" s="920"/>
    </row>
    <row r="77" spans="2:15" x14ac:dyDescent="0.25">
      <c r="B77" s="918"/>
      <c r="C77" s="919"/>
      <c r="D77" s="919"/>
      <c r="E77" s="919"/>
      <c r="F77" s="919"/>
      <c r="G77" s="920"/>
      <c r="H77" s="918"/>
      <c r="I77" s="919"/>
      <c r="J77" s="919"/>
      <c r="K77" s="919"/>
      <c r="L77" s="920"/>
    </row>
    <row r="78" spans="2:15" x14ac:dyDescent="0.25">
      <c r="B78" s="918"/>
      <c r="C78" s="919"/>
      <c r="D78" s="919"/>
      <c r="E78" s="919"/>
      <c r="F78" s="919"/>
      <c r="G78" s="920"/>
      <c r="H78" s="918"/>
      <c r="I78" s="919"/>
      <c r="J78" s="919"/>
      <c r="K78" s="919"/>
      <c r="L78" s="920"/>
    </row>
    <row r="79" spans="2:15" x14ac:dyDescent="0.25">
      <c r="B79" s="918"/>
      <c r="C79" s="919"/>
      <c r="D79" s="919"/>
      <c r="E79" s="919"/>
      <c r="F79" s="919"/>
      <c r="G79" s="920"/>
      <c r="H79" s="918"/>
      <c r="I79" s="919"/>
      <c r="J79" s="919"/>
      <c r="K79" s="919"/>
      <c r="L79" s="920"/>
    </row>
    <row r="80" spans="2:15" x14ac:dyDescent="0.25">
      <c r="B80" s="918"/>
      <c r="C80" s="919"/>
      <c r="D80" s="919"/>
      <c r="E80" s="919"/>
      <c r="F80" s="919"/>
      <c r="G80" s="920"/>
      <c r="H80" s="918"/>
      <c r="I80" s="919"/>
      <c r="J80" s="919"/>
      <c r="K80" s="919"/>
      <c r="L80" s="920"/>
    </row>
    <row r="81" spans="2:12" x14ac:dyDescent="0.25">
      <c r="B81" s="918"/>
      <c r="C81" s="919"/>
      <c r="D81" s="919"/>
      <c r="E81" s="919"/>
      <c r="F81" s="919"/>
      <c r="G81" s="920"/>
      <c r="H81" s="918"/>
      <c r="I81" s="919"/>
      <c r="J81" s="919"/>
      <c r="K81" s="919"/>
      <c r="L81" s="920"/>
    </row>
    <row r="82" spans="2:12" x14ac:dyDescent="0.25">
      <c r="B82" s="918"/>
      <c r="C82" s="919"/>
      <c r="D82" s="919"/>
      <c r="E82" s="919"/>
      <c r="F82" s="919"/>
      <c r="G82" s="920"/>
      <c r="H82" s="918"/>
      <c r="I82" s="919"/>
      <c r="J82" s="919"/>
      <c r="K82" s="919"/>
      <c r="L82" s="920"/>
    </row>
    <row r="83" spans="2:12" x14ac:dyDescent="0.25">
      <c r="B83" s="918"/>
      <c r="C83" s="919"/>
      <c r="D83" s="919"/>
      <c r="E83" s="919"/>
      <c r="F83" s="919"/>
      <c r="G83" s="920"/>
      <c r="H83" s="918"/>
      <c r="I83" s="919"/>
      <c r="J83" s="919"/>
      <c r="K83" s="919"/>
      <c r="L83" s="920"/>
    </row>
    <row r="84" spans="2:12" x14ac:dyDescent="0.25">
      <c r="B84" s="918"/>
      <c r="C84" s="919"/>
      <c r="D84" s="919"/>
      <c r="E84" s="919"/>
      <c r="F84" s="919"/>
      <c r="G84" s="920"/>
      <c r="H84" s="918"/>
      <c r="I84" s="919"/>
      <c r="J84" s="919"/>
      <c r="K84" s="919"/>
      <c r="L84" s="920"/>
    </row>
    <row r="85" spans="2:12" x14ac:dyDescent="0.25">
      <c r="B85" s="918"/>
      <c r="C85" s="919"/>
      <c r="D85" s="919"/>
      <c r="E85" s="919"/>
      <c r="F85" s="919"/>
      <c r="G85" s="920"/>
      <c r="H85" s="918"/>
      <c r="I85" s="919"/>
      <c r="J85" s="919"/>
      <c r="K85" s="919"/>
      <c r="L85" s="920"/>
    </row>
    <row r="86" spans="2:12" ht="15.75" thickBot="1" x14ac:dyDescent="0.3">
      <c r="B86" s="918"/>
      <c r="C86" s="919"/>
      <c r="D86" s="919"/>
      <c r="E86" s="919"/>
      <c r="F86" s="919"/>
      <c r="G86" s="920"/>
      <c r="H86" s="918"/>
      <c r="I86" s="919"/>
      <c r="J86" s="919"/>
      <c r="K86" s="919"/>
      <c r="L86" s="920"/>
    </row>
    <row r="87" spans="2:12" ht="24.75" customHeight="1" x14ac:dyDescent="0.25">
      <c r="B87" s="990" t="s">
        <v>831</v>
      </c>
      <c r="C87" s="991"/>
      <c r="D87" s="991"/>
      <c r="E87" s="991"/>
      <c r="F87" s="991"/>
      <c r="G87" s="994"/>
      <c r="H87" s="990" t="s">
        <v>972</v>
      </c>
      <c r="I87" s="991"/>
      <c r="J87" s="991"/>
      <c r="K87" s="991"/>
      <c r="L87" s="991"/>
    </row>
    <row r="88" spans="2:12" ht="18.75" customHeight="1" thickBot="1" x14ac:dyDescent="0.3">
      <c r="B88" s="992"/>
      <c r="C88" s="993"/>
      <c r="D88" s="993"/>
      <c r="E88" s="993"/>
      <c r="F88" s="993"/>
      <c r="G88" s="995"/>
      <c r="H88" s="992"/>
      <c r="I88" s="993"/>
      <c r="J88" s="993"/>
      <c r="K88" s="993"/>
      <c r="L88" s="993"/>
    </row>
    <row r="89" spans="2:12" x14ac:dyDescent="0.25">
      <c r="B89" s="921"/>
      <c r="C89" s="922"/>
      <c r="D89" s="922"/>
      <c r="E89" s="922"/>
      <c r="F89" s="922"/>
      <c r="G89" s="923"/>
      <c r="H89" s="921"/>
      <c r="I89" s="922"/>
      <c r="J89" s="922"/>
      <c r="K89" s="922"/>
      <c r="L89" s="923"/>
    </row>
    <row r="90" spans="2:12" x14ac:dyDescent="0.25">
      <c r="B90" s="918"/>
      <c r="C90" s="919"/>
      <c r="D90" s="919"/>
      <c r="E90" s="919"/>
      <c r="F90" s="919"/>
      <c r="G90" s="920"/>
      <c r="H90" s="918"/>
      <c r="I90" s="919"/>
      <c r="J90" s="919"/>
      <c r="K90" s="919"/>
      <c r="L90" s="920"/>
    </row>
    <row r="91" spans="2:12" x14ac:dyDescent="0.25">
      <c r="B91" s="918"/>
      <c r="C91" s="919"/>
      <c r="D91" s="919"/>
      <c r="E91" s="919"/>
      <c r="F91" s="919"/>
      <c r="G91" s="920"/>
      <c r="H91" s="918"/>
      <c r="I91" s="919"/>
      <c r="J91" s="919"/>
      <c r="K91" s="919"/>
      <c r="L91" s="920"/>
    </row>
    <row r="92" spans="2:12" x14ac:dyDescent="0.25">
      <c r="B92" s="918"/>
      <c r="C92" s="919"/>
      <c r="D92" s="919"/>
      <c r="E92" s="919"/>
      <c r="F92" s="919"/>
      <c r="G92" s="920"/>
      <c r="H92" s="918"/>
      <c r="I92" s="919"/>
      <c r="J92" s="919"/>
      <c r="K92" s="919"/>
      <c r="L92" s="920"/>
    </row>
    <row r="93" spans="2:12" x14ac:dyDescent="0.25">
      <c r="B93" s="918"/>
      <c r="C93" s="919"/>
      <c r="D93" s="919"/>
      <c r="E93" s="919"/>
      <c r="F93" s="919"/>
      <c r="G93" s="920"/>
      <c r="H93" s="918"/>
      <c r="I93" s="919"/>
      <c r="J93" s="919"/>
      <c r="K93" s="919"/>
      <c r="L93" s="920"/>
    </row>
    <row r="94" spans="2:12" x14ac:dyDescent="0.25">
      <c r="B94" s="918"/>
      <c r="C94" s="919"/>
      <c r="D94" s="919"/>
      <c r="E94" s="919"/>
      <c r="F94" s="919"/>
      <c r="G94" s="920"/>
      <c r="H94" s="918"/>
      <c r="I94" s="919"/>
      <c r="J94" s="919"/>
      <c r="K94" s="919"/>
      <c r="L94" s="920"/>
    </row>
    <row r="95" spans="2:12" x14ac:dyDescent="0.25">
      <c r="B95" s="918"/>
      <c r="C95" s="919"/>
      <c r="D95" s="919"/>
      <c r="E95" s="919"/>
      <c r="F95" s="919"/>
      <c r="G95" s="920"/>
      <c r="H95" s="918"/>
      <c r="I95" s="919"/>
      <c r="J95" s="919"/>
      <c r="K95" s="919"/>
      <c r="L95" s="920"/>
    </row>
    <row r="96" spans="2:12" x14ac:dyDescent="0.25">
      <c r="B96" s="918"/>
      <c r="C96" s="919"/>
      <c r="D96" s="919"/>
      <c r="E96" s="919"/>
      <c r="F96" s="919"/>
      <c r="G96" s="920"/>
      <c r="H96" s="918"/>
      <c r="I96" s="919"/>
      <c r="J96" s="919"/>
      <c r="K96" s="919"/>
      <c r="L96" s="920"/>
    </row>
    <row r="97" spans="2:12" x14ac:dyDescent="0.25">
      <c r="B97" s="918"/>
      <c r="C97" s="919"/>
      <c r="D97" s="919"/>
      <c r="E97" s="919"/>
      <c r="F97" s="919"/>
      <c r="G97" s="920"/>
      <c r="H97" s="918"/>
      <c r="I97" s="919"/>
      <c r="J97" s="919"/>
      <c r="K97" s="919"/>
      <c r="L97" s="920"/>
    </row>
    <row r="98" spans="2:12" x14ac:dyDescent="0.25">
      <c r="B98" s="918"/>
      <c r="C98" s="919"/>
      <c r="D98" s="919"/>
      <c r="E98" s="919"/>
      <c r="F98" s="919"/>
      <c r="G98" s="920"/>
      <c r="H98" s="918"/>
      <c r="I98" s="919"/>
      <c r="J98" s="919"/>
      <c r="K98" s="919"/>
      <c r="L98" s="920"/>
    </row>
    <row r="99" spans="2:12" x14ac:dyDescent="0.25">
      <c r="B99" s="918"/>
      <c r="C99" s="919"/>
      <c r="D99" s="919"/>
      <c r="E99" s="919"/>
      <c r="F99" s="919"/>
      <c r="G99" s="920"/>
      <c r="H99" s="918"/>
      <c r="I99" s="919"/>
      <c r="J99" s="919"/>
      <c r="K99" s="919"/>
      <c r="L99" s="920"/>
    </row>
    <row r="100" spans="2:12" x14ac:dyDescent="0.25">
      <c r="B100" s="918"/>
      <c r="C100" s="919"/>
      <c r="D100" s="919"/>
      <c r="E100" s="919"/>
      <c r="F100" s="919"/>
      <c r="G100" s="920"/>
      <c r="H100" s="918"/>
      <c r="I100" s="919"/>
      <c r="J100" s="919"/>
      <c r="K100" s="919"/>
      <c r="L100" s="920"/>
    </row>
    <row r="101" spans="2:12" x14ac:dyDescent="0.25">
      <c r="B101" s="918"/>
      <c r="C101" s="919"/>
      <c r="D101" s="919"/>
      <c r="E101" s="919"/>
      <c r="F101" s="919"/>
      <c r="G101" s="920"/>
      <c r="H101" s="918"/>
      <c r="I101" s="919"/>
      <c r="J101" s="919"/>
      <c r="K101" s="919"/>
      <c r="L101" s="920"/>
    </row>
    <row r="102" spans="2:12" ht="15.75" thickBot="1" x14ac:dyDescent="0.3">
      <c r="B102" s="918"/>
      <c r="C102" s="919"/>
      <c r="D102" s="919"/>
      <c r="E102" s="919"/>
      <c r="F102" s="919"/>
      <c r="G102" s="920"/>
      <c r="H102" s="918"/>
      <c r="I102" s="919"/>
      <c r="J102" s="919"/>
      <c r="K102" s="919"/>
      <c r="L102" s="920"/>
    </row>
    <row r="103" spans="2:12" ht="15.75" customHeight="1" x14ac:dyDescent="0.25">
      <c r="B103" s="990" t="s">
        <v>973</v>
      </c>
      <c r="C103" s="991"/>
      <c r="D103" s="991"/>
      <c r="E103" s="991"/>
      <c r="F103" s="991"/>
      <c r="G103" s="991"/>
      <c r="H103" s="991"/>
      <c r="I103" s="991"/>
      <c r="J103" s="991"/>
      <c r="K103" s="991"/>
      <c r="L103" s="991"/>
    </row>
    <row r="104" spans="2:12" ht="31.5" customHeight="1" thickBot="1" x14ac:dyDescent="0.3">
      <c r="B104" s="992"/>
      <c r="C104" s="993"/>
      <c r="D104" s="993"/>
      <c r="E104" s="993"/>
      <c r="F104" s="993"/>
      <c r="G104" s="993"/>
      <c r="H104" s="993"/>
      <c r="I104" s="993"/>
      <c r="J104" s="993"/>
      <c r="K104" s="993"/>
      <c r="L104" s="993"/>
    </row>
  </sheetData>
  <mergeCells count="37">
    <mergeCell ref="B1:L2"/>
    <mergeCell ref="B3:E3"/>
    <mergeCell ref="G3:I3"/>
    <mergeCell ref="J3:L3"/>
    <mergeCell ref="B4:H5"/>
    <mergeCell ref="K4:L4"/>
    <mergeCell ref="K5:L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M54:M55"/>
    <mergeCell ref="B70:G71"/>
    <mergeCell ref="H70:L71"/>
    <mergeCell ref="M70:M71"/>
    <mergeCell ref="B72:L72"/>
    <mergeCell ref="B56:G69"/>
    <mergeCell ref="H56:L69"/>
    <mergeCell ref="B54:G55"/>
    <mergeCell ref="H54:L55"/>
    <mergeCell ref="B103:L104"/>
    <mergeCell ref="B73:G86"/>
    <mergeCell ref="H73:L86"/>
    <mergeCell ref="B87:G88"/>
    <mergeCell ref="H87:L88"/>
    <mergeCell ref="B89:G102"/>
    <mergeCell ref="H89:L10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M181"/>
  <sheetViews>
    <sheetView view="pageBreakPreview" zoomScale="85" zoomScaleNormal="100" zoomScaleSheetLayoutView="85" zoomScalePageLayoutView="110" workbookViewId="0">
      <selection activeCell="O24" sqref="O24"/>
    </sheetView>
  </sheetViews>
  <sheetFormatPr baseColWidth="10" defaultColWidth="12" defaultRowHeight="15" x14ac:dyDescent="0.25"/>
  <cols>
    <col min="1" max="1" width="3.85546875" style="126" customWidth="1"/>
    <col min="2" max="2" width="4.85546875" style="126" customWidth="1"/>
    <col min="3" max="3" width="8.7109375" style="126" customWidth="1"/>
    <col min="4" max="4" width="8.42578125" style="126" customWidth="1"/>
    <col min="5" max="5" width="12" style="126"/>
    <col min="6" max="6" width="17.5703125" style="126" customWidth="1"/>
    <col min="7" max="7" width="10" style="126" customWidth="1"/>
    <col min="8" max="8" width="5.7109375" style="126" customWidth="1"/>
    <col min="9" max="9" width="23.5703125" style="126" customWidth="1"/>
    <col min="10" max="10" width="13.7109375" style="126" customWidth="1"/>
    <col min="11" max="11" width="14.140625" style="126" customWidth="1"/>
    <col min="12" max="12" width="3.5703125" style="126" customWidth="1"/>
    <col min="13" max="13" width="12.28515625" style="126" hidden="1" customWidth="1"/>
    <col min="14" max="16384" width="12" style="126"/>
  </cols>
  <sheetData>
    <row r="1" spans="2:12" ht="27.75" customHeight="1" x14ac:dyDescent="0.25">
      <c r="B1" s="924" t="s">
        <v>329</v>
      </c>
      <c r="C1" s="925"/>
      <c r="D1" s="925"/>
      <c r="E1" s="925"/>
      <c r="F1" s="925"/>
      <c r="G1" s="925"/>
      <c r="H1" s="925"/>
      <c r="I1" s="925"/>
      <c r="J1" s="925"/>
      <c r="K1" s="925"/>
      <c r="L1" s="926"/>
    </row>
    <row r="2" spans="2:12" ht="11.25" customHeight="1" x14ac:dyDescent="0.25">
      <c r="B2" s="927"/>
      <c r="C2" s="928"/>
      <c r="D2" s="928"/>
      <c r="E2" s="928"/>
      <c r="F2" s="928"/>
      <c r="G2" s="928"/>
      <c r="H2" s="928"/>
      <c r="I2" s="928"/>
      <c r="J2" s="928"/>
      <c r="K2" s="928"/>
      <c r="L2" s="929"/>
    </row>
    <row r="3" spans="2:12" ht="24.95" customHeight="1" thickBot="1" x14ac:dyDescent="0.3">
      <c r="B3" s="1035" t="s">
        <v>375</v>
      </c>
      <c r="C3" s="1036"/>
      <c r="D3" s="1036"/>
      <c r="E3" s="1037"/>
      <c r="F3" s="173">
        <v>44056</v>
      </c>
      <c r="G3" s="1035" t="s">
        <v>376</v>
      </c>
      <c r="H3" s="1036"/>
      <c r="I3" s="932"/>
      <c r="J3" s="1038">
        <v>44062</v>
      </c>
      <c r="K3" s="1039"/>
      <c r="L3" s="1040"/>
    </row>
    <row r="4" spans="2:12" ht="24.95" customHeight="1" x14ac:dyDescent="0.25">
      <c r="B4" s="1041" t="s">
        <v>327</v>
      </c>
      <c r="C4" s="1042"/>
      <c r="D4" s="1042"/>
      <c r="E4" s="1042"/>
      <c r="F4" s="1042"/>
      <c r="G4" s="1042"/>
      <c r="H4" s="1043"/>
      <c r="I4" s="158" t="s">
        <v>597</v>
      </c>
      <c r="J4" s="194" t="s">
        <v>2</v>
      </c>
      <c r="K4" s="942" t="s">
        <v>0</v>
      </c>
      <c r="L4" s="943"/>
    </row>
    <row r="5" spans="2:12" ht="24.95" customHeight="1" thickBot="1" x14ac:dyDescent="0.3">
      <c r="B5" s="1044"/>
      <c r="C5" s="1045"/>
      <c r="D5" s="1045"/>
      <c r="E5" s="1045"/>
      <c r="F5" s="1045"/>
      <c r="G5" s="1045"/>
      <c r="H5" s="1046"/>
      <c r="I5" s="180" t="s">
        <v>598</v>
      </c>
      <c r="J5" s="156">
        <v>2</v>
      </c>
      <c r="K5" s="1012" t="s">
        <v>377</v>
      </c>
      <c r="L5" s="1013"/>
    </row>
    <row r="6" spans="2:12" ht="15.75" customHeight="1" x14ac:dyDescent="0.25">
      <c r="B6" s="918" t="s">
        <v>549</v>
      </c>
      <c r="C6" s="919"/>
      <c r="D6" s="919"/>
      <c r="E6" s="919"/>
      <c r="F6" s="919"/>
      <c r="G6" s="920"/>
      <c r="H6" s="921" t="s">
        <v>550</v>
      </c>
      <c r="I6" s="922"/>
      <c r="J6" s="922"/>
      <c r="K6" s="922"/>
      <c r="L6" s="923"/>
    </row>
    <row r="7" spans="2:12" x14ac:dyDescent="0.25">
      <c r="B7" s="918"/>
      <c r="C7" s="919"/>
      <c r="D7" s="919"/>
      <c r="E7" s="919"/>
      <c r="F7" s="919"/>
      <c r="G7" s="920"/>
      <c r="H7" s="918"/>
      <c r="I7" s="919"/>
      <c r="J7" s="919"/>
      <c r="K7" s="919"/>
      <c r="L7" s="920"/>
    </row>
    <row r="8" spans="2:12" x14ac:dyDescent="0.25">
      <c r="B8" s="918"/>
      <c r="C8" s="919"/>
      <c r="D8" s="919"/>
      <c r="E8" s="919"/>
      <c r="F8" s="919"/>
      <c r="G8" s="920"/>
      <c r="H8" s="918"/>
      <c r="I8" s="919"/>
      <c r="J8" s="919"/>
      <c r="K8" s="919"/>
      <c r="L8" s="920"/>
    </row>
    <row r="9" spans="2:12" x14ac:dyDescent="0.25">
      <c r="B9" s="918"/>
      <c r="C9" s="919"/>
      <c r="D9" s="919"/>
      <c r="E9" s="919"/>
      <c r="F9" s="919"/>
      <c r="G9" s="920"/>
      <c r="H9" s="918"/>
      <c r="I9" s="919"/>
      <c r="J9" s="919"/>
      <c r="K9" s="919"/>
      <c r="L9" s="920"/>
    </row>
    <row r="10" spans="2:12" x14ac:dyDescent="0.25">
      <c r="B10" s="918"/>
      <c r="C10" s="919"/>
      <c r="D10" s="919"/>
      <c r="E10" s="919"/>
      <c r="F10" s="919"/>
      <c r="G10" s="920"/>
      <c r="H10" s="918"/>
      <c r="I10" s="919"/>
      <c r="J10" s="919"/>
      <c r="K10" s="919"/>
      <c r="L10" s="920"/>
    </row>
    <row r="11" spans="2:12" x14ac:dyDescent="0.25">
      <c r="B11" s="918"/>
      <c r="C11" s="919"/>
      <c r="D11" s="919"/>
      <c r="E11" s="919"/>
      <c r="F11" s="919"/>
      <c r="G11" s="920"/>
      <c r="H11" s="918"/>
      <c r="I11" s="919"/>
      <c r="J11" s="919"/>
      <c r="K11" s="919"/>
      <c r="L11" s="920"/>
    </row>
    <row r="12" spans="2:12" x14ac:dyDescent="0.25">
      <c r="B12" s="918"/>
      <c r="C12" s="919"/>
      <c r="D12" s="919"/>
      <c r="E12" s="919"/>
      <c r="F12" s="919"/>
      <c r="G12" s="920"/>
      <c r="H12" s="918"/>
      <c r="I12" s="919"/>
      <c r="J12" s="919"/>
      <c r="K12" s="919"/>
      <c r="L12" s="920"/>
    </row>
    <row r="13" spans="2:12" x14ac:dyDescent="0.25">
      <c r="B13" s="918"/>
      <c r="C13" s="919"/>
      <c r="D13" s="919"/>
      <c r="E13" s="919"/>
      <c r="F13" s="919"/>
      <c r="G13" s="920"/>
      <c r="H13" s="918"/>
      <c r="I13" s="919"/>
      <c r="J13" s="919"/>
      <c r="K13" s="919"/>
      <c r="L13" s="920"/>
    </row>
    <row r="14" spans="2:12" x14ac:dyDescent="0.25">
      <c r="B14" s="918"/>
      <c r="C14" s="919"/>
      <c r="D14" s="919"/>
      <c r="E14" s="919"/>
      <c r="F14" s="919"/>
      <c r="G14" s="920"/>
      <c r="H14" s="918"/>
      <c r="I14" s="919"/>
      <c r="J14" s="919"/>
      <c r="K14" s="919"/>
      <c r="L14" s="920"/>
    </row>
    <row r="15" spans="2:12" x14ac:dyDescent="0.25">
      <c r="B15" s="918"/>
      <c r="C15" s="919"/>
      <c r="D15" s="919"/>
      <c r="E15" s="919"/>
      <c r="F15" s="919"/>
      <c r="G15" s="920"/>
      <c r="H15" s="918"/>
      <c r="I15" s="919"/>
      <c r="J15" s="919"/>
      <c r="K15" s="919"/>
      <c r="L15" s="920"/>
    </row>
    <row r="16" spans="2:12" x14ac:dyDescent="0.25">
      <c r="B16" s="918"/>
      <c r="C16" s="919"/>
      <c r="D16" s="919"/>
      <c r="E16" s="919"/>
      <c r="F16" s="919"/>
      <c r="G16" s="920"/>
      <c r="H16" s="918"/>
      <c r="I16" s="919"/>
      <c r="J16" s="919"/>
      <c r="K16" s="919"/>
      <c r="L16" s="920"/>
    </row>
    <row r="17" spans="2:13" x14ac:dyDescent="0.25">
      <c r="B17" s="918"/>
      <c r="C17" s="919"/>
      <c r="D17" s="919"/>
      <c r="E17" s="919"/>
      <c r="F17" s="919"/>
      <c r="G17" s="920"/>
      <c r="H17" s="918"/>
      <c r="I17" s="919"/>
      <c r="J17" s="919"/>
      <c r="K17" s="919"/>
      <c r="L17" s="920"/>
    </row>
    <row r="18" spans="2:13" x14ac:dyDescent="0.25">
      <c r="B18" s="918"/>
      <c r="C18" s="919"/>
      <c r="D18" s="919"/>
      <c r="E18" s="919"/>
      <c r="F18" s="919"/>
      <c r="G18" s="920"/>
      <c r="H18" s="918"/>
      <c r="I18" s="919"/>
      <c r="J18" s="919"/>
      <c r="K18" s="919"/>
      <c r="L18" s="920"/>
    </row>
    <row r="19" spans="2:13" ht="15.75" thickBot="1" x14ac:dyDescent="0.3">
      <c r="B19" s="1032"/>
      <c r="C19" s="1033"/>
      <c r="D19" s="1033"/>
      <c r="E19" s="1033"/>
      <c r="F19" s="1033"/>
      <c r="G19" s="1034"/>
      <c r="H19" s="1032"/>
      <c r="I19" s="1033"/>
      <c r="J19" s="1033"/>
      <c r="K19" s="1033"/>
      <c r="L19" s="1034"/>
    </row>
    <row r="20" spans="2:13" ht="25.5" customHeight="1" x14ac:dyDescent="0.25">
      <c r="B20" s="1024" t="s">
        <v>980</v>
      </c>
      <c r="C20" s="1025"/>
      <c r="D20" s="1025"/>
      <c r="E20" s="1025"/>
      <c r="F20" s="1025"/>
      <c r="G20" s="1026"/>
      <c r="H20" s="1030" t="s">
        <v>981</v>
      </c>
      <c r="I20" s="1031"/>
      <c r="J20" s="1031"/>
      <c r="K20" s="1031"/>
      <c r="L20" s="1031"/>
      <c r="M20" s="944"/>
    </row>
    <row r="21" spans="2:13" ht="23.25" customHeight="1" thickBot="1" x14ac:dyDescent="0.3">
      <c r="B21" s="1027"/>
      <c r="C21" s="1028"/>
      <c r="D21" s="1028"/>
      <c r="E21" s="1028"/>
      <c r="F21" s="1028"/>
      <c r="G21" s="1029"/>
      <c r="H21" s="1014"/>
      <c r="I21" s="944"/>
      <c r="J21" s="944"/>
      <c r="K21" s="944"/>
      <c r="L21" s="944"/>
      <c r="M21" s="944"/>
    </row>
    <row r="22" spans="2:13" ht="15.75" customHeight="1" x14ac:dyDescent="0.25">
      <c r="B22" s="918" t="s">
        <v>549</v>
      </c>
      <c r="C22" s="919"/>
      <c r="D22" s="919"/>
      <c r="E22" s="919"/>
      <c r="F22" s="919"/>
      <c r="G22" s="920"/>
      <c r="H22" s="921" t="s">
        <v>550</v>
      </c>
      <c r="I22" s="922"/>
      <c r="J22" s="922"/>
      <c r="K22" s="922"/>
      <c r="L22" s="923"/>
    </row>
    <row r="23" spans="2:13" x14ac:dyDescent="0.25">
      <c r="B23" s="918"/>
      <c r="C23" s="919"/>
      <c r="D23" s="919"/>
      <c r="E23" s="919"/>
      <c r="F23" s="919"/>
      <c r="G23" s="920"/>
      <c r="H23" s="918"/>
      <c r="I23" s="919"/>
      <c r="J23" s="919"/>
      <c r="K23" s="919"/>
      <c r="L23" s="920"/>
    </row>
    <row r="24" spans="2:13" x14ac:dyDescent="0.25">
      <c r="B24" s="918"/>
      <c r="C24" s="919"/>
      <c r="D24" s="919"/>
      <c r="E24" s="919"/>
      <c r="F24" s="919"/>
      <c r="G24" s="920"/>
      <c r="H24" s="918"/>
      <c r="I24" s="919"/>
      <c r="J24" s="919"/>
      <c r="K24" s="919"/>
      <c r="L24" s="920"/>
    </row>
    <row r="25" spans="2:13" x14ac:dyDescent="0.25">
      <c r="B25" s="918"/>
      <c r="C25" s="919"/>
      <c r="D25" s="919"/>
      <c r="E25" s="919"/>
      <c r="F25" s="919"/>
      <c r="G25" s="920"/>
      <c r="H25" s="918"/>
      <c r="I25" s="919"/>
      <c r="J25" s="919"/>
      <c r="K25" s="919"/>
      <c r="L25" s="920"/>
    </row>
    <row r="26" spans="2:13" x14ac:dyDescent="0.25">
      <c r="B26" s="918"/>
      <c r="C26" s="919"/>
      <c r="D26" s="919"/>
      <c r="E26" s="919"/>
      <c r="F26" s="919"/>
      <c r="G26" s="920"/>
      <c r="H26" s="918"/>
      <c r="I26" s="919"/>
      <c r="J26" s="919"/>
      <c r="K26" s="919"/>
      <c r="L26" s="920"/>
    </row>
    <row r="27" spans="2:13" x14ac:dyDescent="0.25">
      <c r="B27" s="918"/>
      <c r="C27" s="919"/>
      <c r="D27" s="919"/>
      <c r="E27" s="919"/>
      <c r="F27" s="919"/>
      <c r="G27" s="920"/>
      <c r="H27" s="918"/>
      <c r="I27" s="919"/>
      <c r="J27" s="919"/>
      <c r="K27" s="919"/>
      <c r="L27" s="920"/>
    </row>
    <row r="28" spans="2:13" x14ac:dyDescent="0.25">
      <c r="B28" s="918"/>
      <c r="C28" s="919"/>
      <c r="D28" s="919"/>
      <c r="E28" s="919"/>
      <c r="F28" s="919"/>
      <c r="G28" s="920"/>
      <c r="H28" s="918"/>
      <c r="I28" s="919"/>
      <c r="J28" s="919"/>
      <c r="K28" s="919"/>
      <c r="L28" s="920"/>
    </row>
    <row r="29" spans="2:13" x14ac:dyDescent="0.25">
      <c r="B29" s="918"/>
      <c r="C29" s="919"/>
      <c r="D29" s="919"/>
      <c r="E29" s="919"/>
      <c r="F29" s="919"/>
      <c r="G29" s="920"/>
      <c r="H29" s="918"/>
      <c r="I29" s="919"/>
      <c r="J29" s="919"/>
      <c r="K29" s="919"/>
      <c r="L29" s="920"/>
    </row>
    <row r="30" spans="2:13" x14ac:dyDescent="0.25">
      <c r="B30" s="918"/>
      <c r="C30" s="919"/>
      <c r="D30" s="919"/>
      <c r="E30" s="919"/>
      <c r="F30" s="919"/>
      <c r="G30" s="920"/>
      <c r="H30" s="918"/>
      <c r="I30" s="919"/>
      <c r="J30" s="919"/>
      <c r="K30" s="919"/>
      <c r="L30" s="920"/>
    </row>
    <row r="31" spans="2:13" x14ac:dyDescent="0.25">
      <c r="B31" s="918"/>
      <c r="C31" s="919"/>
      <c r="D31" s="919"/>
      <c r="E31" s="919"/>
      <c r="F31" s="919"/>
      <c r="G31" s="920"/>
      <c r="H31" s="918"/>
      <c r="I31" s="919"/>
      <c r="J31" s="919"/>
      <c r="K31" s="919"/>
      <c r="L31" s="920"/>
    </row>
    <row r="32" spans="2:13" x14ac:dyDescent="0.25">
      <c r="B32" s="918"/>
      <c r="C32" s="919"/>
      <c r="D32" s="919"/>
      <c r="E32" s="919"/>
      <c r="F32" s="919"/>
      <c r="G32" s="920"/>
      <c r="H32" s="918"/>
      <c r="I32" s="919"/>
      <c r="J32" s="919"/>
      <c r="K32" s="919"/>
      <c r="L32" s="920"/>
    </row>
    <row r="33" spans="2:13" x14ac:dyDescent="0.25">
      <c r="B33" s="918"/>
      <c r="C33" s="919"/>
      <c r="D33" s="919"/>
      <c r="E33" s="919"/>
      <c r="F33" s="919"/>
      <c r="G33" s="920"/>
      <c r="H33" s="918"/>
      <c r="I33" s="919"/>
      <c r="J33" s="919"/>
      <c r="K33" s="919"/>
      <c r="L33" s="920"/>
    </row>
    <row r="34" spans="2:13" x14ac:dyDescent="0.25">
      <c r="B34" s="918"/>
      <c r="C34" s="919"/>
      <c r="D34" s="919"/>
      <c r="E34" s="919"/>
      <c r="F34" s="919"/>
      <c r="G34" s="920"/>
      <c r="H34" s="918"/>
      <c r="I34" s="919"/>
      <c r="J34" s="919"/>
      <c r="K34" s="919"/>
      <c r="L34" s="920"/>
    </row>
    <row r="35" spans="2:13" ht="15.75" thickBot="1" x14ac:dyDescent="0.3">
      <c r="B35" s="1032"/>
      <c r="C35" s="1033"/>
      <c r="D35" s="1033"/>
      <c r="E35" s="1033"/>
      <c r="F35" s="1033"/>
      <c r="G35" s="1034"/>
      <c r="H35" s="1032"/>
      <c r="I35" s="1033"/>
      <c r="J35" s="1033"/>
      <c r="K35" s="1033"/>
      <c r="L35" s="1034"/>
    </row>
    <row r="36" spans="2:13" ht="25.5" customHeight="1" x14ac:dyDescent="0.25">
      <c r="B36" s="1024" t="s">
        <v>982</v>
      </c>
      <c r="C36" s="1025"/>
      <c r="D36" s="1025"/>
      <c r="E36" s="1025"/>
      <c r="F36" s="1025"/>
      <c r="G36" s="1026"/>
      <c r="H36" s="1030" t="s">
        <v>983</v>
      </c>
      <c r="I36" s="1031"/>
      <c r="J36" s="1031"/>
      <c r="K36" s="1031"/>
      <c r="L36" s="1031"/>
      <c r="M36" s="944"/>
    </row>
    <row r="37" spans="2:13" ht="23.25" customHeight="1" thickBot="1" x14ac:dyDescent="0.3">
      <c r="B37" s="1027"/>
      <c r="C37" s="1028"/>
      <c r="D37" s="1028"/>
      <c r="E37" s="1028"/>
      <c r="F37" s="1028"/>
      <c r="G37" s="1029"/>
      <c r="H37" s="1014"/>
      <c r="I37" s="944"/>
      <c r="J37" s="944"/>
      <c r="K37" s="944"/>
      <c r="L37" s="944"/>
      <c r="M37" s="944"/>
    </row>
    <row r="38" spans="2:13" ht="15.75" customHeight="1" x14ac:dyDescent="0.25">
      <c r="B38" s="918" t="s">
        <v>549</v>
      </c>
      <c r="C38" s="919"/>
      <c r="D38" s="919"/>
      <c r="E38" s="919"/>
      <c r="F38" s="919"/>
      <c r="G38" s="920"/>
      <c r="H38" s="921" t="s">
        <v>550</v>
      </c>
      <c r="I38" s="922"/>
      <c r="J38" s="922"/>
      <c r="K38" s="922"/>
      <c r="L38" s="923"/>
    </row>
    <row r="39" spans="2:13" x14ac:dyDescent="0.25">
      <c r="B39" s="918"/>
      <c r="C39" s="919"/>
      <c r="D39" s="919"/>
      <c r="E39" s="919"/>
      <c r="F39" s="919"/>
      <c r="G39" s="920"/>
      <c r="H39" s="918"/>
      <c r="I39" s="919"/>
      <c r="J39" s="919"/>
      <c r="K39" s="919"/>
      <c r="L39" s="920"/>
    </row>
    <row r="40" spans="2:13" x14ac:dyDescent="0.25">
      <c r="B40" s="918"/>
      <c r="C40" s="919"/>
      <c r="D40" s="919"/>
      <c r="E40" s="919"/>
      <c r="F40" s="919"/>
      <c r="G40" s="920"/>
      <c r="H40" s="918"/>
      <c r="I40" s="919"/>
      <c r="J40" s="919"/>
      <c r="K40" s="919"/>
      <c r="L40" s="920"/>
    </row>
    <row r="41" spans="2:13" x14ac:dyDescent="0.25">
      <c r="B41" s="918"/>
      <c r="C41" s="919"/>
      <c r="D41" s="919"/>
      <c r="E41" s="919"/>
      <c r="F41" s="919"/>
      <c r="G41" s="920"/>
      <c r="H41" s="918"/>
      <c r="I41" s="919"/>
      <c r="J41" s="919"/>
      <c r="K41" s="919"/>
      <c r="L41" s="920"/>
    </row>
    <row r="42" spans="2:13" x14ac:dyDescent="0.25">
      <c r="B42" s="918"/>
      <c r="C42" s="919"/>
      <c r="D42" s="919"/>
      <c r="E42" s="919"/>
      <c r="F42" s="919"/>
      <c r="G42" s="920"/>
      <c r="H42" s="918"/>
      <c r="I42" s="919"/>
      <c r="J42" s="919"/>
      <c r="K42" s="919"/>
      <c r="L42" s="920"/>
    </row>
    <row r="43" spans="2:13" x14ac:dyDescent="0.25">
      <c r="B43" s="918"/>
      <c r="C43" s="919"/>
      <c r="D43" s="919"/>
      <c r="E43" s="919"/>
      <c r="F43" s="919"/>
      <c r="G43" s="920"/>
      <c r="H43" s="918"/>
      <c r="I43" s="919"/>
      <c r="J43" s="919"/>
      <c r="K43" s="919"/>
      <c r="L43" s="920"/>
    </row>
    <row r="44" spans="2:13" x14ac:dyDescent="0.25">
      <c r="B44" s="918"/>
      <c r="C44" s="919"/>
      <c r="D44" s="919"/>
      <c r="E44" s="919"/>
      <c r="F44" s="919"/>
      <c r="G44" s="920"/>
      <c r="H44" s="918"/>
      <c r="I44" s="919"/>
      <c r="J44" s="919"/>
      <c r="K44" s="919"/>
      <c r="L44" s="920"/>
    </row>
    <row r="45" spans="2:13" x14ac:dyDescent="0.25">
      <c r="B45" s="918"/>
      <c r="C45" s="919"/>
      <c r="D45" s="919"/>
      <c r="E45" s="919"/>
      <c r="F45" s="919"/>
      <c r="G45" s="920"/>
      <c r="H45" s="918"/>
      <c r="I45" s="919"/>
      <c r="J45" s="919"/>
      <c r="K45" s="919"/>
      <c r="L45" s="920"/>
    </row>
    <row r="46" spans="2:13" x14ac:dyDescent="0.25">
      <c r="B46" s="918"/>
      <c r="C46" s="919"/>
      <c r="D46" s="919"/>
      <c r="E46" s="919"/>
      <c r="F46" s="919"/>
      <c r="G46" s="920"/>
      <c r="H46" s="918"/>
      <c r="I46" s="919"/>
      <c r="J46" s="919"/>
      <c r="K46" s="919"/>
      <c r="L46" s="920"/>
    </row>
    <row r="47" spans="2:13" x14ac:dyDescent="0.25">
      <c r="B47" s="918"/>
      <c r="C47" s="919"/>
      <c r="D47" s="919"/>
      <c r="E47" s="919"/>
      <c r="F47" s="919"/>
      <c r="G47" s="920"/>
      <c r="H47" s="918"/>
      <c r="I47" s="919"/>
      <c r="J47" s="919"/>
      <c r="K47" s="919"/>
      <c r="L47" s="920"/>
    </row>
    <row r="48" spans="2:13" x14ac:dyDescent="0.25">
      <c r="B48" s="918"/>
      <c r="C48" s="919"/>
      <c r="D48" s="919"/>
      <c r="E48" s="919"/>
      <c r="F48" s="919"/>
      <c r="G48" s="920"/>
      <c r="H48" s="918"/>
      <c r="I48" s="919"/>
      <c r="J48" s="919"/>
      <c r="K48" s="919"/>
      <c r="L48" s="920"/>
    </row>
    <row r="49" spans="2:13" x14ac:dyDescent="0.25">
      <c r="B49" s="918"/>
      <c r="C49" s="919"/>
      <c r="D49" s="919"/>
      <c r="E49" s="919"/>
      <c r="F49" s="919"/>
      <c r="G49" s="920"/>
      <c r="H49" s="918"/>
      <c r="I49" s="919"/>
      <c r="J49" s="919"/>
      <c r="K49" s="919"/>
      <c r="L49" s="920"/>
    </row>
    <row r="50" spans="2:13" x14ac:dyDescent="0.25">
      <c r="B50" s="918"/>
      <c r="C50" s="919"/>
      <c r="D50" s="919"/>
      <c r="E50" s="919"/>
      <c r="F50" s="919"/>
      <c r="G50" s="920"/>
      <c r="H50" s="918"/>
      <c r="I50" s="919"/>
      <c r="J50" s="919"/>
      <c r="K50" s="919"/>
      <c r="L50" s="920"/>
    </row>
    <row r="51" spans="2:13" ht="15.75" thickBot="1" x14ac:dyDescent="0.3">
      <c r="B51" s="1032"/>
      <c r="C51" s="1033"/>
      <c r="D51" s="1033"/>
      <c r="E51" s="1033"/>
      <c r="F51" s="1033"/>
      <c r="G51" s="1034"/>
      <c r="H51" s="1032"/>
      <c r="I51" s="1033"/>
      <c r="J51" s="1033"/>
      <c r="K51" s="1033"/>
      <c r="L51" s="1034"/>
    </row>
    <row r="52" spans="2:13" ht="25.5" customHeight="1" x14ac:dyDescent="0.25">
      <c r="B52" s="1024" t="s">
        <v>984</v>
      </c>
      <c r="C52" s="1025"/>
      <c r="D52" s="1025"/>
      <c r="E52" s="1025"/>
      <c r="F52" s="1025"/>
      <c r="G52" s="1026"/>
      <c r="H52" s="1030" t="s">
        <v>985</v>
      </c>
      <c r="I52" s="1031"/>
      <c r="J52" s="1031"/>
      <c r="K52" s="1031"/>
      <c r="L52" s="1031"/>
      <c r="M52" s="944"/>
    </row>
    <row r="53" spans="2:13" ht="23.25" customHeight="1" thickBot="1" x14ac:dyDescent="0.3">
      <c r="B53" s="1027"/>
      <c r="C53" s="1028"/>
      <c r="D53" s="1028"/>
      <c r="E53" s="1028"/>
      <c r="F53" s="1028"/>
      <c r="G53" s="1029"/>
      <c r="H53" s="1014"/>
      <c r="I53" s="944"/>
      <c r="J53" s="944"/>
      <c r="K53" s="944"/>
      <c r="L53" s="944"/>
      <c r="M53" s="944"/>
    </row>
    <row r="54" spans="2:13" ht="15.75" customHeight="1" x14ac:dyDescent="0.25">
      <c r="B54" s="1015"/>
      <c r="C54" s="1016"/>
      <c r="D54" s="1016"/>
      <c r="E54" s="1016"/>
      <c r="F54" s="1016"/>
      <c r="G54" s="1017"/>
      <c r="H54" s="1015"/>
      <c r="I54" s="1016"/>
      <c r="J54" s="1016"/>
      <c r="K54" s="1016"/>
      <c r="L54" s="1017"/>
    </row>
    <row r="55" spans="2:13" x14ac:dyDescent="0.25">
      <c r="B55" s="1018"/>
      <c r="C55" s="1019"/>
      <c r="D55" s="1019"/>
      <c r="E55" s="1019"/>
      <c r="F55" s="1019"/>
      <c r="G55" s="1020"/>
      <c r="H55" s="1018"/>
      <c r="I55" s="1019"/>
      <c r="J55" s="1019"/>
      <c r="K55" s="1019"/>
      <c r="L55" s="1020"/>
    </row>
    <row r="56" spans="2:13" x14ac:dyDescent="0.25">
      <c r="B56" s="1018"/>
      <c r="C56" s="1019"/>
      <c r="D56" s="1019"/>
      <c r="E56" s="1019"/>
      <c r="F56" s="1019"/>
      <c r="G56" s="1020"/>
      <c r="H56" s="1018"/>
      <c r="I56" s="1019"/>
      <c r="J56" s="1019"/>
      <c r="K56" s="1019"/>
      <c r="L56" s="1020"/>
    </row>
    <row r="57" spans="2:13" x14ac:dyDescent="0.25">
      <c r="B57" s="1018"/>
      <c r="C57" s="1019"/>
      <c r="D57" s="1019"/>
      <c r="E57" s="1019"/>
      <c r="F57" s="1019"/>
      <c r="G57" s="1020"/>
      <c r="H57" s="1018"/>
      <c r="I57" s="1019"/>
      <c r="J57" s="1019"/>
      <c r="K57" s="1019"/>
      <c r="L57" s="1020"/>
    </row>
    <row r="58" spans="2:13" x14ac:dyDescent="0.25">
      <c r="B58" s="1018"/>
      <c r="C58" s="1019"/>
      <c r="D58" s="1019"/>
      <c r="E58" s="1019"/>
      <c r="F58" s="1019"/>
      <c r="G58" s="1020"/>
      <c r="H58" s="1018"/>
      <c r="I58" s="1019"/>
      <c r="J58" s="1019"/>
      <c r="K58" s="1019"/>
      <c r="L58" s="1020"/>
    </row>
    <row r="59" spans="2:13" x14ac:dyDescent="0.25">
      <c r="B59" s="1018"/>
      <c r="C59" s="1019"/>
      <c r="D59" s="1019"/>
      <c r="E59" s="1019"/>
      <c r="F59" s="1019"/>
      <c r="G59" s="1020"/>
      <c r="H59" s="1018"/>
      <c r="I59" s="1019"/>
      <c r="J59" s="1019"/>
      <c r="K59" s="1019"/>
      <c r="L59" s="1020"/>
    </row>
    <row r="60" spans="2:13" x14ac:dyDescent="0.25">
      <c r="B60" s="1018"/>
      <c r="C60" s="1019"/>
      <c r="D60" s="1019"/>
      <c r="E60" s="1019"/>
      <c r="F60" s="1019"/>
      <c r="G60" s="1020"/>
      <c r="H60" s="1018"/>
      <c r="I60" s="1019"/>
      <c r="J60" s="1019"/>
      <c r="K60" s="1019"/>
      <c r="L60" s="1020"/>
    </row>
    <row r="61" spans="2:13" x14ac:dyDescent="0.25">
      <c r="B61" s="1018"/>
      <c r="C61" s="1019"/>
      <c r="D61" s="1019"/>
      <c r="E61" s="1019"/>
      <c r="F61" s="1019"/>
      <c r="G61" s="1020"/>
      <c r="H61" s="1018"/>
      <c r="I61" s="1019"/>
      <c r="J61" s="1019"/>
      <c r="K61" s="1019"/>
      <c r="L61" s="1020"/>
    </row>
    <row r="62" spans="2:13" x14ac:dyDescent="0.25">
      <c r="B62" s="1018"/>
      <c r="C62" s="1019"/>
      <c r="D62" s="1019"/>
      <c r="E62" s="1019"/>
      <c r="F62" s="1019"/>
      <c r="G62" s="1020"/>
      <c r="H62" s="1018"/>
      <c r="I62" s="1019"/>
      <c r="J62" s="1019"/>
      <c r="K62" s="1019"/>
      <c r="L62" s="1020"/>
    </row>
    <row r="63" spans="2:13" x14ac:dyDescent="0.25">
      <c r="B63" s="1018"/>
      <c r="C63" s="1019"/>
      <c r="D63" s="1019"/>
      <c r="E63" s="1019"/>
      <c r="F63" s="1019"/>
      <c r="G63" s="1020"/>
      <c r="H63" s="1018"/>
      <c r="I63" s="1019"/>
      <c r="J63" s="1019"/>
      <c r="K63" s="1019"/>
      <c r="L63" s="1020"/>
    </row>
    <row r="64" spans="2:13" x14ac:dyDescent="0.25">
      <c r="B64" s="1018"/>
      <c r="C64" s="1019"/>
      <c r="D64" s="1019"/>
      <c r="E64" s="1019"/>
      <c r="F64" s="1019"/>
      <c r="G64" s="1020"/>
      <c r="H64" s="1018"/>
      <c r="I64" s="1019"/>
      <c r="J64" s="1019"/>
      <c r="K64" s="1019"/>
      <c r="L64" s="1020"/>
    </row>
    <row r="65" spans="2:12" x14ac:dyDescent="0.25">
      <c r="B65" s="1018"/>
      <c r="C65" s="1019"/>
      <c r="D65" s="1019"/>
      <c r="E65" s="1019"/>
      <c r="F65" s="1019"/>
      <c r="G65" s="1020"/>
      <c r="H65" s="1018"/>
      <c r="I65" s="1019"/>
      <c r="J65" s="1019"/>
      <c r="K65" s="1019"/>
      <c r="L65" s="1020"/>
    </row>
    <row r="66" spans="2:12" x14ac:dyDescent="0.25">
      <c r="B66" s="1018"/>
      <c r="C66" s="1019"/>
      <c r="D66" s="1019"/>
      <c r="E66" s="1019"/>
      <c r="F66" s="1019"/>
      <c r="G66" s="1020"/>
      <c r="H66" s="1018"/>
      <c r="I66" s="1019"/>
      <c r="J66" s="1019"/>
      <c r="K66" s="1019"/>
      <c r="L66" s="1020"/>
    </row>
    <row r="67" spans="2:12" ht="15.75" thickBot="1" x14ac:dyDescent="0.3">
      <c r="B67" s="1021"/>
      <c r="C67" s="1022"/>
      <c r="D67" s="1022"/>
      <c r="E67" s="1022"/>
      <c r="F67" s="1022"/>
      <c r="G67" s="1023"/>
      <c r="H67" s="1021"/>
      <c r="I67" s="1022"/>
      <c r="J67" s="1022"/>
      <c r="K67" s="1022"/>
      <c r="L67" s="1023"/>
    </row>
    <row r="68" spans="2:12" x14ac:dyDescent="0.25">
      <c r="B68" s="948" t="s">
        <v>660</v>
      </c>
      <c r="C68" s="949"/>
      <c r="D68" s="949"/>
      <c r="E68" s="949"/>
      <c r="F68" s="949"/>
      <c r="G68" s="950"/>
      <c r="H68" s="1014" t="s">
        <v>661</v>
      </c>
      <c r="I68" s="944"/>
      <c r="J68" s="944"/>
      <c r="K68" s="944"/>
      <c r="L68" s="944"/>
    </row>
    <row r="69" spans="2:12" ht="30" customHeight="1" thickBot="1" x14ac:dyDescent="0.3">
      <c r="B69" s="951"/>
      <c r="C69" s="952"/>
      <c r="D69" s="952"/>
      <c r="E69" s="952"/>
      <c r="F69" s="952"/>
      <c r="G69" s="953"/>
      <c r="H69" s="1014"/>
      <c r="I69" s="944"/>
      <c r="J69" s="944"/>
      <c r="K69" s="944"/>
      <c r="L69" s="944"/>
    </row>
    <row r="70" spans="2:12" ht="15.75" customHeight="1" x14ac:dyDescent="0.25">
      <c r="B70" s="1015"/>
      <c r="C70" s="1016"/>
      <c r="D70" s="1016"/>
      <c r="E70" s="1016"/>
      <c r="F70" s="1016"/>
      <c r="G70" s="1017"/>
      <c r="H70" s="1015"/>
      <c r="I70" s="1016"/>
      <c r="J70" s="1016"/>
      <c r="K70" s="1016"/>
      <c r="L70" s="1017"/>
    </row>
    <row r="71" spans="2:12" x14ac:dyDescent="0.25">
      <c r="B71" s="1018"/>
      <c r="C71" s="1019"/>
      <c r="D71" s="1019"/>
      <c r="E71" s="1019"/>
      <c r="F71" s="1019"/>
      <c r="G71" s="1020"/>
      <c r="H71" s="1018"/>
      <c r="I71" s="1019"/>
      <c r="J71" s="1019"/>
      <c r="K71" s="1019"/>
      <c r="L71" s="1020"/>
    </row>
    <row r="72" spans="2:12" x14ac:dyDescent="0.25">
      <c r="B72" s="1018"/>
      <c r="C72" s="1019"/>
      <c r="D72" s="1019"/>
      <c r="E72" s="1019"/>
      <c r="F72" s="1019"/>
      <c r="G72" s="1020"/>
      <c r="H72" s="1018"/>
      <c r="I72" s="1019"/>
      <c r="J72" s="1019"/>
      <c r="K72" s="1019"/>
      <c r="L72" s="1020"/>
    </row>
    <row r="73" spans="2:12" x14ac:dyDescent="0.25">
      <c r="B73" s="1018"/>
      <c r="C73" s="1019"/>
      <c r="D73" s="1019"/>
      <c r="E73" s="1019"/>
      <c r="F73" s="1019"/>
      <c r="G73" s="1020"/>
      <c r="H73" s="1018"/>
      <c r="I73" s="1019"/>
      <c r="J73" s="1019"/>
      <c r="K73" s="1019"/>
      <c r="L73" s="1020"/>
    </row>
    <row r="74" spans="2:12" x14ac:dyDescent="0.25">
      <c r="B74" s="1018"/>
      <c r="C74" s="1019"/>
      <c r="D74" s="1019"/>
      <c r="E74" s="1019"/>
      <c r="F74" s="1019"/>
      <c r="G74" s="1020"/>
      <c r="H74" s="1018"/>
      <c r="I74" s="1019"/>
      <c r="J74" s="1019"/>
      <c r="K74" s="1019"/>
      <c r="L74" s="1020"/>
    </row>
    <row r="75" spans="2:12" x14ac:dyDescent="0.25">
      <c r="B75" s="1018"/>
      <c r="C75" s="1019"/>
      <c r="D75" s="1019"/>
      <c r="E75" s="1019"/>
      <c r="F75" s="1019"/>
      <c r="G75" s="1020"/>
      <c r="H75" s="1018"/>
      <c r="I75" s="1019"/>
      <c r="J75" s="1019"/>
      <c r="K75" s="1019"/>
      <c r="L75" s="1020"/>
    </row>
    <row r="76" spans="2:12" x14ac:dyDescent="0.25">
      <c r="B76" s="1018"/>
      <c r="C76" s="1019"/>
      <c r="D76" s="1019"/>
      <c r="E76" s="1019"/>
      <c r="F76" s="1019"/>
      <c r="G76" s="1020"/>
      <c r="H76" s="1018"/>
      <c r="I76" s="1019"/>
      <c r="J76" s="1019"/>
      <c r="K76" s="1019"/>
      <c r="L76" s="1020"/>
    </row>
    <row r="77" spans="2:12" x14ac:dyDescent="0.25">
      <c r="B77" s="1018"/>
      <c r="C77" s="1019"/>
      <c r="D77" s="1019"/>
      <c r="E77" s="1019"/>
      <c r="F77" s="1019"/>
      <c r="G77" s="1020"/>
      <c r="H77" s="1018"/>
      <c r="I77" s="1019"/>
      <c r="J77" s="1019"/>
      <c r="K77" s="1019"/>
      <c r="L77" s="1020"/>
    </row>
    <row r="78" spans="2:12" x14ac:dyDescent="0.25">
      <c r="B78" s="1018"/>
      <c r="C78" s="1019"/>
      <c r="D78" s="1019"/>
      <c r="E78" s="1019"/>
      <c r="F78" s="1019"/>
      <c r="G78" s="1020"/>
      <c r="H78" s="1018"/>
      <c r="I78" s="1019"/>
      <c r="J78" s="1019"/>
      <c r="K78" s="1019"/>
      <c r="L78" s="1020"/>
    </row>
    <row r="79" spans="2:12" x14ac:dyDescent="0.25">
      <c r="B79" s="1018"/>
      <c r="C79" s="1019"/>
      <c r="D79" s="1019"/>
      <c r="E79" s="1019"/>
      <c r="F79" s="1019"/>
      <c r="G79" s="1020"/>
      <c r="H79" s="1018"/>
      <c r="I79" s="1019"/>
      <c r="J79" s="1019"/>
      <c r="K79" s="1019"/>
      <c r="L79" s="1020"/>
    </row>
    <row r="80" spans="2:12" x14ac:dyDescent="0.25">
      <c r="B80" s="1018"/>
      <c r="C80" s="1019"/>
      <c r="D80" s="1019"/>
      <c r="E80" s="1019"/>
      <c r="F80" s="1019"/>
      <c r="G80" s="1020"/>
      <c r="H80" s="1018"/>
      <c r="I80" s="1019"/>
      <c r="J80" s="1019"/>
      <c r="K80" s="1019"/>
      <c r="L80" s="1020"/>
    </row>
    <row r="81" spans="2:12" x14ac:dyDescent="0.25">
      <c r="B81" s="1018"/>
      <c r="C81" s="1019"/>
      <c r="D81" s="1019"/>
      <c r="E81" s="1019"/>
      <c r="F81" s="1019"/>
      <c r="G81" s="1020"/>
      <c r="H81" s="1018"/>
      <c r="I81" s="1019"/>
      <c r="J81" s="1019"/>
      <c r="K81" s="1019"/>
      <c r="L81" s="1020"/>
    </row>
    <row r="82" spans="2:12" x14ac:dyDescent="0.25">
      <c r="B82" s="1018"/>
      <c r="C82" s="1019"/>
      <c r="D82" s="1019"/>
      <c r="E82" s="1019"/>
      <c r="F82" s="1019"/>
      <c r="G82" s="1020"/>
      <c r="H82" s="1018"/>
      <c r="I82" s="1019"/>
      <c r="J82" s="1019"/>
      <c r="K82" s="1019"/>
      <c r="L82" s="1020"/>
    </row>
    <row r="83" spans="2:12" ht="15.75" thickBot="1" x14ac:dyDescent="0.3">
      <c r="B83" s="1021"/>
      <c r="C83" s="1022"/>
      <c r="D83" s="1022"/>
      <c r="E83" s="1022"/>
      <c r="F83" s="1022"/>
      <c r="G83" s="1023"/>
      <c r="H83" s="1021"/>
      <c r="I83" s="1022"/>
      <c r="J83" s="1022"/>
      <c r="K83" s="1022"/>
      <c r="L83" s="1023"/>
    </row>
    <row r="84" spans="2:12" x14ac:dyDescent="0.25">
      <c r="B84" s="948" t="s">
        <v>662</v>
      </c>
      <c r="C84" s="949"/>
      <c r="D84" s="949"/>
      <c r="E84" s="949"/>
      <c r="F84" s="949"/>
      <c r="G84" s="950"/>
      <c r="H84" s="1014" t="s">
        <v>663</v>
      </c>
      <c r="I84" s="944"/>
      <c r="J84" s="944"/>
      <c r="K84" s="944"/>
      <c r="L84" s="944"/>
    </row>
    <row r="85" spans="2:12" ht="30" customHeight="1" thickBot="1" x14ac:dyDescent="0.3">
      <c r="B85" s="951"/>
      <c r="C85" s="952"/>
      <c r="D85" s="952"/>
      <c r="E85" s="952"/>
      <c r="F85" s="952"/>
      <c r="G85" s="953"/>
      <c r="H85" s="1014"/>
      <c r="I85" s="944"/>
      <c r="J85" s="944"/>
      <c r="K85" s="944"/>
      <c r="L85" s="944"/>
    </row>
    <row r="86" spans="2:12" ht="15.75" customHeight="1" x14ac:dyDescent="0.25">
      <c r="B86" s="1015"/>
      <c r="C86" s="1016"/>
      <c r="D86" s="1016"/>
      <c r="E86" s="1016"/>
      <c r="F86" s="1016"/>
      <c r="G86" s="1017"/>
      <c r="H86" s="1015"/>
      <c r="I86" s="1016"/>
      <c r="J86" s="1016"/>
      <c r="K86" s="1016"/>
      <c r="L86" s="1017"/>
    </row>
    <row r="87" spans="2:12" x14ac:dyDescent="0.25">
      <c r="B87" s="1018"/>
      <c r="C87" s="1019"/>
      <c r="D87" s="1019"/>
      <c r="E87" s="1019"/>
      <c r="F87" s="1019"/>
      <c r="G87" s="1020"/>
      <c r="H87" s="1018"/>
      <c r="I87" s="1019"/>
      <c r="J87" s="1019"/>
      <c r="K87" s="1019"/>
      <c r="L87" s="1020"/>
    </row>
    <row r="88" spans="2:12" x14ac:dyDescent="0.25">
      <c r="B88" s="1018"/>
      <c r="C88" s="1019"/>
      <c r="D88" s="1019"/>
      <c r="E88" s="1019"/>
      <c r="F88" s="1019"/>
      <c r="G88" s="1020"/>
      <c r="H88" s="1018"/>
      <c r="I88" s="1019"/>
      <c r="J88" s="1019"/>
      <c r="K88" s="1019"/>
      <c r="L88" s="1020"/>
    </row>
    <row r="89" spans="2:12" x14ac:dyDescent="0.25">
      <c r="B89" s="1018"/>
      <c r="C89" s="1019"/>
      <c r="D89" s="1019"/>
      <c r="E89" s="1019"/>
      <c r="F89" s="1019"/>
      <c r="G89" s="1020"/>
      <c r="H89" s="1018"/>
      <c r="I89" s="1019"/>
      <c r="J89" s="1019"/>
      <c r="K89" s="1019"/>
      <c r="L89" s="1020"/>
    </row>
    <row r="90" spans="2:12" x14ac:dyDescent="0.25">
      <c r="B90" s="1018"/>
      <c r="C90" s="1019"/>
      <c r="D90" s="1019"/>
      <c r="E90" s="1019"/>
      <c r="F90" s="1019"/>
      <c r="G90" s="1020"/>
      <c r="H90" s="1018"/>
      <c r="I90" s="1019"/>
      <c r="J90" s="1019"/>
      <c r="K90" s="1019"/>
      <c r="L90" s="1020"/>
    </row>
    <row r="91" spans="2:12" x14ac:dyDescent="0.25">
      <c r="B91" s="1018"/>
      <c r="C91" s="1019"/>
      <c r="D91" s="1019"/>
      <c r="E91" s="1019"/>
      <c r="F91" s="1019"/>
      <c r="G91" s="1020"/>
      <c r="H91" s="1018"/>
      <c r="I91" s="1019"/>
      <c r="J91" s="1019"/>
      <c r="K91" s="1019"/>
      <c r="L91" s="1020"/>
    </row>
    <row r="92" spans="2:12" x14ac:dyDescent="0.25">
      <c r="B92" s="1018"/>
      <c r="C92" s="1019"/>
      <c r="D92" s="1019"/>
      <c r="E92" s="1019"/>
      <c r="F92" s="1019"/>
      <c r="G92" s="1020"/>
      <c r="H92" s="1018"/>
      <c r="I92" s="1019"/>
      <c r="J92" s="1019"/>
      <c r="K92" s="1019"/>
      <c r="L92" s="1020"/>
    </row>
    <row r="93" spans="2:12" x14ac:dyDescent="0.25">
      <c r="B93" s="1018"/>
      <c r="C93" s="1019"/>
      <c r="D93" s="1019"/>
      <c r="E93" s="1019"/>
      <c r="F93" s="1019"/>
      <c r="G93" s="1020"/>
      <c r="H93" s="1018"/>
      <c r="I93" s="1019"/>
      <c r="J93" s="1019"/>
      <c r="K93" s="1019"/>
      <c r="L93" s="1020"/>
    </row>
    <row r="94" spans="2:12" x14ac:dyDescent="0.25">
      <c r="B94" s="1018"/>
      <c r="C94" s="1019"/>
      <c r="D94" s="1019"/>
      <c r="E94" s="1019"/>
      <c r="F94" s="1019"/>
      <c r="G94" s="1020"/>
      <c r="H94" s="1018"/>
      <c r="I94" s="1019"/>
      <c r="J94" s="1019"/>
      <c r="K94" s="1019"/>
      <c r="L94" s="1020"/>
    </row>
    <row r="95" spans="2:12" x14ac:dyDescent="0.25">
      <c r="B95" s="1018"/>
      <c r="C95" s="1019"/>
      <c r="D95" s="1019"/>
      <c r="E95" s="1019"/>
      <c r="F95" s="1019"/>
      <c r="G95" s="1020"/>
      <c r="H95" s="1018"/>
      <c r="I95" s="1019"/>
      <c r="J95" s="1019"/>
      <c r="K95" s="1019"/>
      <c r="L95" s="1020"/>
    </row>
    <row r="96" spans="2:12" x14ac:dyDescent="0.25">
      <c r="B96" s="1018"/>
      <c r="C96" s="1019"/>
      <c r="D96" s="1019"/>
      <c r="E96" s="1019"/>
      <c r="F96" s="1019"/>
      <c r="G96" s="1020"/>
      <c r="H96" s="1018"/>
      <c r="I96" s="1019"/>
      <c r="J96" s="1019"/>
      <c r="K96" s="1019"/>
      <c r="L96" s="1020"/>
    </row>
    <row r="97" spans="2:12" x14ac:dyDescent="0.25">
      <c r="B97" s="1018"/>
      <c r="C97" s="1019"/>
      <c r="D97" s="1019"/>
      <c r="E97" s="1019"/>
      <c r="F97" s="1019"/>
      <c r="G97" s="1020"/>
      <c r="H97" s="1018"/>
      <c r="I97" s="1019"/>
      <c r="J97" s="1019"/>
      <c r="K97" s="1019"/>
      <c r="L97" s="1020"/>
    </row>
    <row r="98" spans="2:12" x14ac:dyDescent="0.25">
      <c r="B98" s="1018"/>
      <c r="C98" s="1019"/>
      <c r="D98" s="1019"/>
      <c r="E98" s="1019"/>
      <c r="F98" s="1019"/>
      <c r="G98" s="1020"/>
      <c r="H98" s="1018"/>
      <c r="I98" s="1019"/>
      <c r="J98" s="1019"/>
      <c r="K98" s="1019"/>
      <c r="L98" s="1020"/>
    </row>
    <row r="99" spans="2:12" ht="15.75" thickBot="1" x14ac:dyDescent="0.3">
      <c r="B99" s="1021"/>
      <c r="C99" s="1022"/>
      <c r="D99" s="1022"/>
      <c r="E99" s="1022"/>
      <c r="F99" s="1022"/>
      <c r="G99" s="1023"/>
      <c r="H99" s="1021"/>
      <c r="I99" s="1022"/>
      <c r="J99" s="1022"/>
      <c r="K99" s="1022"/>
      <c r="L99" s="1023"/>
    </row>
    <row r="100" spans="2:12" x14ac:dyDescent="0.25">
      <c r="B100" s="948" t="s">
        <v>680</v>
      </c>
      <c r="C100" s="949"/>
      <c r="D100" s="949"/>
      <c r="E100" s="949"/>
      <c r="F100" s="949"/>
      <c r="G100" s="950"/>
      <c r="H100" s="1014" t="s">
        <v>664</v>
      </c>
      <c r="I100" s="944"/>
      <c r="J100" s="944"/>
      <c r="K100" s="944"/>
      <c r="L100" s="944"/>
    </row>
    <row r="101" spans="2:12" ht="30" customHeight="1" thickBot="1" x14ac:dyDescent="0.3">
      <c r="B101" s="951"/>
      <c r="C101" s="952"/>
      <c r="D101" s="952"/>
      <c r="E101" s="952"/>
      <c r="F101" s="952"/>
      <c r="G101" s="953"/>
      <c r="H101" s="1014"/>
      <c r="I101" s="944"/>
      <c r="J101" s="944"/>
      <c r="K101" s="944"/>
      <c r="L101" s="944"/>
    </row>
    <row r="102" spans="2:12" ht="15.75" customHeight="1" x14ac:dyDescent="0.25">
      <c r="B102" s="1015"/>
      <c r="C102" s="1016"/>
      <c r="D102" s="1016"/>
      <c r="E102" s="1016"/>
      <c r="F102" s="1016"/>
      <c r="G102" s="1017"/>
      <c r="H102" s="1015"/>
      <c r="I102" s="1016"/>
      <c r="J102" s="1016"/>
      <c r="K102" s="1016"/>
      <c r="L102" s="1017"/>
    </row>
    <row r="103" spans="2:12" x14ac:dyDescent="0.25">
      <c r="B103" s="1018"/>
      <c r="C103" s="1019"/>
      <c r="D103" s="1019"/>
      <c r="E103" s="1019"/>
      <c r="F103" s="1019"/>
      <c r="G103" s="1020"/>
      <c r="H103" s="1018"/>
      <c r="I103" s="1019"/>
      <c r="J103" s="1019"/>
      <c r="K103" s="1019"/>
      <c r="L103" s="1020"/>
    </row>
    <row r="104" spans="2:12" x14ac:dyDescent="0.25">
      <c r="B104" s="1018"/>
      <c r="C104" s="1019"/>
      <c r="D104" s="1019"/>
      <c r="E104" s="1019"/>
      <c r="F104" s="1019"/>
      <c r="G104" s="1020"/>
      <c r="H104" s="1018"/>
      <c r="I104" s="1019"/>
      <c r="J104" s="1019"/>
      <c r="K104" s="1019"/>
      <c r="L104" s="1020"/>
    </row>
    <row r="105" spans="2:12" x14ac:dyDescent="0.25">
      <c r="B105" s="1018"/>
      <c r="C105" s="1019"/>
      <c r="D105" s="1019"/>
      <c r="E105" s="1019"/>
      <c r="F105" s="1019"/>
      <c r="G105" s="1020"/>
      <c r="H105" s="1018"/>
      <c r="I105" s="1019"/>
      <c r="J105" s="1019"/>
      <c r="K105" s="1019"/>
      <c r="L105" s="1020"/>
    </row>
    <row r="106" spans="2:12" x14ac:dyDescent="0.25">
      <c r="B106" s="1018"/>
      <c r="C106" s="1019"/>
      <c r="D106" s="1019"/>
      <c r="E106" s="1019"/>
      <c r="F106" s="1019"/>
      <c r="G106" s="1020"/>
      <c r="H106" s="1018"/>
      <c r="I106" s="1019"/>
      <c r="J106" s="1019"/>
      <c r="K106" s="1019"/>
      <c r="L106" s="1020"/>
    </row>
    <row r="107" spans="2:12" x14ac:dyDescent="0.25">
      <c r="B107" s="1018"/>
      <c r="C107" s="1019"/>
      <c r="D107" s="1019"/>
      <c r="E107" s="1019"/>
      <c r="F107" s="1019"/>
      <c r="G107" s="1020"/>
      <c r="H107" s="1018"/>
      <c r="I107" s="1019"/>
      <c r="J107" s="1019"/>
      <c r="K107" s="1019"/>
      <c r="L107" s="1020"/>
    </row>
    <row r="108" spans="2:12" x14ac:dyDescent="0.25">
      <c r="B108" s="1018"/>
      <c r="C108" s="1019"/>
      <c r="D108" s="1019"/>
      <c r="E108" s="1019"/>
      <c r="F108" s="1019"/>
      <c r="G108" s="1020"/>
      <c r="H108" s="1018"/>
      <c r="I108" s="1019"/>
      <c r="J108" s="1019"/>
      <c r="K108" s="1019"/>
      <c r="L108" s="1020"/>
    </row>
    <row r="109" spans="2:12" x14ac:dyDescent="0.25">
      <c r="B109" s="1018"/>
      <c r="C109" s="1019"/>
      <c r="D109" s="1019"/>
      <c r="E109" s="1019"/>
      <c r="F109" s="1019"/>
      <c r="G109" s="1020"/>
      <c r="H109" s="1018"/>
      <c r="I109" s="1019"/>
      <c r="J109" s="1019"/>
      <c r="K109" s="1019"/>
      <c r="L109" s="1020"/>
    </row>
    <row r="110" spans="2:12" x14ac:dyDescent="0.25">
      <c r="B110" s="1018"/>
      <c r="C110" s="1019"/>
      <c r="D110" s="1019"/>
      <c r="E110" s="1019"/>
      <c r="F110" s="1019"/>
      <c r="G110" s="1020"/>
      <c r="H110" s="1018"/>
      <c r="I110" s="1019"/>
      <c r="J110" s="1019"/>
      <c r="K110" s="1019"/>
      <c r="L110" s="1020"/>
    </row>
    <row r="111" spans="2:12" x14ac:dyDescent="0.25">
      <c r="B111" s="1018"/>
      <c r="C111" s="1019"/>
      <c r="D111" s="1019"/>
      <c r="E111" s="1019"/>
      <c r="F111" s="1019"/>
      <c r="G111" s="1020"/>
      <c r="H111" s="1018"/>
      <c r="I111" s="1019"/>
      <c r="J111" s="1019"/>
      <c r="K111" s="1019"/>
      <c r="L111" s="1020"/>
    </row>
    <row r="112" spans="2:12" x14ac:dyDescent="0.25">
      <c r="B112" s="1018"/>
      <c r="C112" s="1019"/>
      <c r="D112" s="1019"/>
      <c r="E112" s="1019"/>
      <c r="F112" s="1019"/>
      <c r="G112" s="1020"/>
      <c r="H112" s="1018"/>
      <c r="I112" s="1019"/>
      <c r="J112" s="1019"/>
      <c r="K112" s="1019"/>
      <c r="L112" s="1020"/>
    </row>
    <row r="113" spans="2:12" x14ac:dyDescent="0.25">
      <c r="B113" s="1018"/>
      <c r="C113" s="1019"/>
      <c r="D113" s="1019"/>
      <c r="E113" s="1019"/>
      <c r="F113" s="1019"/>
      <c r="G113" s="1020"/>
      <c r="H113" s="1018"/>
      <c r="I113" s="1019"/>
      <c r="J113" s="1019"/>
      <c r="K113" s="1019"/>
      <c r="L113" s="1020"/>
    </row>
    <row r="114" spans="2:12" x14ac:dyDescent="0.25">
      <c r="B114" s="1018"/>
      <c r="C114" s="1019"/>
      <c r="D114" s="1019"/>
      <c r="E114" s="1019"/>
      <c r="F114" s="1019"/>
      <c r="G114" s="1020"/>
      <c r="H114" s="1018"/>
      <c r="I114" s="1019"/>
      <c r="J114" s="1019"/>
      <c r="K114" s="1019"/>
      <c r="L114" s="1020"/>
    </row>
    <row r="115" spans="2:12" ht="15.75" thickBot="1" x14ac:dyDescent="0.3">
      <c r="B115" s="1021"/>
      <c r="C115" s="1022"/>
      <c r="D115" s="1022"/>
      <c r="E115" s="1022"/>
      <c r="F115" s="1022"/>
      <c r="G115" s="1023"/>
      <c r="H115" s="1021"/>
      <c r="I115" s="1022"/>
      <c r="J115" s="1022"/>
      <c r="K115" s="1022"/>
      <c r="L115" s="1023"/>
    </row>
    <row r="116" spans="2:12" x14ac:dyDescent="0.25">
      <c r="B116" s="948" t="s">
        <v>719</v>
      </c>
      <c r="C116" s="949"/>
      <c r="D116" s="949"/>
      <c r="E116" s="949"/>
      <c r="F116" s="949"/>
      <c r="G116" s="950"/>
      <c r="H116" s="1014" t="s">
        <v>720</v>
      </c>
      <c r="I116" s="944"/>
      <c r="J116" s="944"/>
      <c r="K116" s="944"/>
      <c r="L116" s="944"/>
    </row>
    <row r="117" spans="2:12" ht="30" customHeight="1" thickBot="1" x14ac:dyDescent="0.3">
      <c r="B117" s="951"/>
      <c r="C117" s="952"/>
      <c r="D117" s="952"/>
      <c r="E117" s="952"/>
      <c r="F117" s="952"/>
      <c r="G117" s="953"/>
      <c r="H117" s="1014"/>
      <c r="I117" s="944"/>
      <c r="J117" s="944"/>
      <c r="K117" s="944"/>
      <c r="L117" s="944"/>
    </row>
    <row r="118" spans="2:12" ht="15.75" customHeight="1" x14ac:dyDescent="0.25">
      <c r="B118" s="1015"/>
      <c r="C118" s="1016"/>
      <c r="D118" s="1016"/>
      <c r="E118" s="1016"/>
      <c r="F118" s="1016"/>
      <c r="G118" s="1017"/>
      <c r="H118" s="1015"/>
      <c r="I118" s="1016"/>
      <c r="J118" s="1016"/>
      <c r="K118" s="1016"/>
      <c r="L118" s="1017"/>
    </row>
    <row r="119" spans="2:12" x14ac:dyDescent="0.25">
      <c r="B119" s="1018"/>
      <c r="C119" s="1019"/>
      <c r="D119" s="1019"/>
      <c r="E119" s="1019"/>
      <c r="F119" s="1019"/>
      <c r="G119" s="1020"/>
      <c r="H119" s="1018"/>
      <c r="I119" s="1019"/>
      <c r="J119" s="1019"/>
      <c r="K119" s="1019"/>
      <c r="L119" s="1020"/>
    </row>
    <row r="120" spans="2:12" x14ac:dyDescent="0.25">
      <c r="B120" s="1018"/>
      <c r="C120" s="1019"/>
      <c r="D120" s="1019"/>
      <c r="E120" s="1019"/>
      <c r="F120" s="1019"/>
      <c r="G120" s="1020"/>
      <c r="H120" s="1018"/>
      <c r="I120" s="1019"/>
      <c r="J120" s="1019"/>
      <c r="K120" s="1019"/>
      <c r="L120" s="1020"/>
    </row>
    <row r="121" spans="2:12" x14ac:dyDescent="0.25">
      <c r="B121" s="1018"/>
      <c r="C121" s="1019"/>
      <c r="D121" s="1019"/>
      <c r="E121" s="1019"/>
      <c r="F121" s="1019"/>
      <c r="G121" s="1020"/>
      <c r="H121" s="1018"/>
      <c r="I121" s="1019"/>
      <c r="J121" s="1019"/>
      <c r="K121" s="1019"/>
      <c r="L121" s="1020"/>
    </row>
    <row r="122" spans="2:12" x14ac:dyDescent="0.25">
      <c r="B122" s="1018"/>
      <c r="C122" s="1019"/>
      <c r="D122" s="1019"/>
      <c r="E122" s="1019"/>
      <c r="F122" s="1019"/>
      <c r="G122" s="1020"/>
      <c r="H122" s="1018"/>
      <c r="I122" s="1019"/>
      <c r="J122" s="1019"/>
      <c r="K122" s="1019"/>
      <c r="L122" s="1020"/>
    </row>
    <row r="123" spans="2:12" x14ac:dyDescent="0.25">
      <c r="B123" s="1018"/>
      <c r="C123" s="1019"/>
      <c r="D123" s="1019"/>
      <c r="E123" s="1019"/>
      <c r="F123" s="1019"/>
      <c r="G123" s="1020"/>
      <c r="H123" s="1018"/>
      <c r="I123" s="1019"/>
      <c r="J123" s="1019"/>
      <c r="K123" s="1019"/>
      <c r="L123" s="1020"/>
    </row>
    <row r="124" spans="2:12" x14ac:dyDescent="0.25">
      <c r="B124" s="1018"/>
      <c r="C124" s="1019"/>
      <c r="D124" s="1019"/>
      <c r="E124" s="1019"/>
      <c r="F124" s="1019"/>
      <c r="G124" s="1020"/>
      <c r="H124" s="1018"/>
      <c r="I124" s="1019"/>
      <c r="J124" s="1019"/>
      <c r="K124" s="1019"/>
      <c r="L124" s="1020"/>
    </row>
    <row r="125" spans="2:12" x14ac:dyDescent="0.25">
      <c r="B125" s="1018"/>
      <c r="C125" s="1019"/>
      <c r="D125" s="1019"/>
      <c r="E125" s="1019"/>
      <c r="F125" s="1019"/>
      <c r="G125" s="1020"/>
      <c r="H125" s="1018"/>
      <c r="I125" s="1019"/>
      <c r="J125" s="1019"/>
      <c r="K125" s="1019"/>
      <c r="L125" s="1020"/>
    </row>
    <row r="126" spans="2:12" x14ac:dyDescent="0.25">
      <c r="B126" s="1018"/>
      <c r="C126" s="1019"/>
      <c r="D126" s="1019"/>
      <c r="E126" s="1019"/>
      <c r="F126" s="1019"/>
      <c r="G126" s="1020"/>
      <c r="H126" s="1018"/>
      <c r="I126" s="1019"/>
      <c r="J126" s="1019"/>
      <c r="K126" s="1019"/>
      <c r="L126" s="1020"/>
    </row>
    <row r="127" spans="2:12" x14ac:dyDescent="0.25">
      <c r="B127" s="1018"/>
      <c r="C127" s="1019"/>
      <c r="D127" s="1019"/>
      <c r="E127" s="1019"/>
      <c r="F127" s="1019"/>
      <c r="G127" s="1020"/>
      <c r="H127" s="1018"/>
      <c r="I127" s="1019"/>
      <c r="J127" s="1019"/>
      <c r="K127" s="1019"/>
      <c r="L127" s="1020"/>
    </row>
    <row r="128" spans="2:12" x14ac:dyDescent="0.25">
      <c r="B128" s="1018"/>
      <c r="C128" s="1019"/>
      <c r="D128" s="1019"/>
      <c r="E128" s="1019"/>
      <c r="F128" s="1019"/>
      <c r="G128" s="1020"/>
      <c r="H128" s="1018"/>
      <c r="I128" s="1019"/>
      <c r="J128" s="1019"/>
      <c r="K128" s="1019"/>
      <c r="L128" s="1020"/>
    </row>
    <row r="129" spans="2:12" x14ac:dyDescent="0.25">
      <c r="B129" s="1018"/>
      <c r="C129" s="1019"/>
      <c r="D129" s="1019"/>
      <c r="E129" s="1019"/>
      <c r="F129" s="1019"/>
      <c r="G129" s="1020"/>
      <c r="H129" s="1018"/>
      <c r="I129" s="1019"/>
      <c r="J129" s="1019"/>
      <c r="K129" s="1019"/>
      <c r="L129" s="1020"/>
    </row>
    <row r="130" spans="2:12" x14ac:dyDescent="0.25">
      <c r="B130" s="1018"/>
      <c r="C130" s="1019"/>
      <c r="D130" s="1019"/>
      <c r="E130" s="1019"/>
      <c r="F130" s="1019"/>
      <c r="G130" s="1020"/>
      <c r="H130" s="1018"/>
      <c r="I130" s="1019"/>
      <c r="J130" s="1019"/>
      <c r="K130" s="1019"/>
      <c r="L130" s="1020"/>
    </row>
    <row r="131" spans="2:12" ht="15.75" thickBot="1" x14ac:dyDescent="0.3">
      <c r="B131" s="1021"/>
      <c r="C131" s="1022"/>
      <c r="D131" s="1022"/>
      <c r="E131" s="1022"/>
      <c r="F131" s="1022"/>
      <c r="G131" s="1023"/>
      <c r="H131" s="1021"/>
      <c r="I131" s="1022"/>
      <c r="J131" s="1022"/>
      <c r="K131" s="1022"/>
      <c r="L131" s="1023"/>
    </row>
    <row r="132" spans="2:12" x14ac:dyDescent="0.25">
      <c r="B132" s="948" t="s">
        <v>729</v>
      </c>
      <c r="C132" s="949"/>
      <c r="D132" s="949"/>
      <c r="E132" s="949"/>
      <c r="F132" s="949"/>
      <c r="G132" s="950"/>
      <c r="H132" s="1014" t="s">
        <v>729</v>
      </c>
      <c r="I132" s="944"/>
      <c r="J132" s="944"/>
      <c r="K132" s="944"/>
      <c r="L132" s="944"/>
    </row>
    <row r="133" spans="2:12" ht="30" customHeight="1" thickBot="1" x14ac:dyDescent="0.3">
      <c r="B133" s="951"/>
      <c r="C133" s="952"/>
      <c r="D133" s="952"/>
      <c r="E133" s="952"/>
      <c r="F133" s="952"/>
      <c r="G133" s="953"/>
      <c r="H133" s="1014"/>
      <c r="I133" s="944"/>
      <c r="J133" s="944"/>
      <c r="K133" s="944"/>
      <c r="L133" s="944"/>
    </row>
    <row r="134" spans="2:12" ht="15.75" customHeight="1" x14ac:dyDescent="0.25">
      <c r="B134" s="1015"/>
      <c r="C134" s="1016"/>
      <c r="D134" s="1016"/>
      <c r="E134" s="1016"/>
      <c r="F134" s="1016"/>
      <c r="G134" s="1017"/>
      <c r="H134" s="1015"/>
      <c r="I134" s="1016"/>
      <c r="J134" s="1016"/>
      <c r="K134" s="1016"/>
      <c r="L134" s="1017"/>
    </row>
    <row r="135" spans="2:12" x14ac:dyDescent="0.25">
      <c r="B135" s="1018"/>
      <c r="C135" s="1019"/>
      <c r="D135" s="1019"/>
      <c r="E135" s="1019"/>
      <c r="F135" s="1019"/>
      <c r="G135" s="1020"/>
      <c r="H135" s="1018"/>
      <c r="I135" s="1019"/>
      <c r="J135" s="1019"/>
      <c r="K135" s="1019"/>
      <c r="L135" s="1020"/>
    </row>
    <row r="136" spans="2:12" x14ac:dyDescent="0.25">
      <c r="B136" s="1018"/>
      <c r="C136" s="1019"/>
      <c r="D136" s="1019"/>
      <c r="E136" s="1019"/>
      <c r="F136" s="1019"/>
      <c r="G136" s="1020"/>
      <c r="H136" s="1018"/>
      <c r="I136" s="1019"/>
      <c r="J136" s="1019"/>
      <c r="K136" s="1019"/>
      <c r="L136" s="1020"/>
    </row>
    <row r="137" spans="2:12" x14ac:dyDescent="0.25">
      <c r="B137" s="1018"/>
      <c r="C137" s="1019"/>
      <c r="D137" s="1019"/>
      <c r="E137" s="1019"/>
      <c r="F137" s="1019"/>
      <c r="G137" s="1020"/>
      <c r="H137" s="1018"/>
      <c r="I137" s="1019"/>
      <c r="J137" s="1019"/>
      <c r="K137" s="1019"/>
      <c r="L137" s="1020"/>
    </row>
    <row r="138" spans="2:12" x14ac:dyDescent="0.25">
      <c r="B138" s="1018"/>
      <c r="C138" s="1019"/>
      <c r="D138" s="1019"/>
      <c r="E138" s="1019"/>
      <c r="F138" s="1019"/>
      <c r="G138" s="1020"/>
      <c r="H138" s="1018"/>
      <c r="I138" s="1019"/>
      <c r="J138" s="1019"/>
      <c r="K138" s="1019"/>
      <c r="L138" s="1020"/>
    </row>
    <row r="139" spans="2:12" x14ac:dyDescent="0.25">
      <c r="B139" s="1018"/>
      <c r="C139" s="1019"/>
      <c r="D139" s="1019"/>
      <c r="E139" s="1019"/>
      <c r="F139" s="1019"/>
      <c r="G139" s="1020"/>
      <c r="H139" s="1018"/>
      <c r="I139" s="1019"/>
      <c r="J139" s="1019"/>
      <c r="K139" s="1019"/>
      <c r="L139" s="1020"/>
    </row>
    <row r="140" spans="2:12" x14ac:dyDescent="0.25">
      <c r="B140" s="1018"/>
      <c r="C140" s="1019"/>
      <c r="D140" s="1019"/>
      <c r="E140" s="1019"/>
      <c r="F140" s="1019"/>
      <c r="G140" s="1020"/>
      <c r="H140" s="1018"/>
      <c r="I140" s="1019"/>
      <c r="J140" s="1019"/>
      <c r="K140" s="1019"/>
      <c r="L140" s="1020"/>
    </row>
    <row r="141" spans="2:12" x14ac:dyDescent="0.25">
      <c r="B141" s="1018"/>
      <c r="C141" s="1019"/>
      <c r="D141" s="1019"/>
      <c r="E141" s="1019"/>
      <c r="F141" s="1019"/>
      <c r="G141" s="1020"/>
      <c r="H141" s="1018"/>
      <c r="I141" s="1019"/>
      <c r="J141" s="1019"/>
      <c r="K141" s="1019"/>
      <c r="L141" s="1020"/>
    </row>
    <row r="142" spans="2:12" x14ac:dyDescent="0.25">
      <c r="B142" s="1018"/>
      <c r="C142" s="1019"/>
      <c r="D142" s="1019"/>
      <c r="E142" s="1019"/>
      <c r="F142" s="1019"/>
      <c r="G142" s="1020"/>
      <c r="H142" s="1018"/>
      <c r="I142" s="1019"/>
      <c r="J142" s="1019"/>
      <c r="K142" s="1019"/>
      <c r="L142" s="1020"/>
    </row>
    <row r="143" spans="2:12" x14ac:dyDescent="0.25">
      <c r="B143" s="1018"/>
      <c r="C143" s="1019"/>
      <c r="D143" s="1019"/>
      <c r="E143" s="1019"/>
      <c r="F143" s="1019"/>
      <c r="G143" s="1020"/>
      <c r="H143" s="1018"/>
      <c r="I143" s="1019"/>
      <c r="J143" s="1019"/>
      <c r="K143" s="1019"/>
      <c r="L143" s="1020"/>
    </row>
    <row r="144" spans="2:12" x14ac:dyDescent="0.25">
      <c r="B144" s="1018"/>
      <c r="C144" s="1019"/>
      <c r="D144" s="1019"/>
      <c r="E144" s="1019"/>
      <c r="F144" s="1019"/>
      <c r="G144" s="1020"/>
      <c r="H144" s="1018"/>
      <c r="I144" s="1019"/>
      <c r="J144" s="1019"/>
      <c r="K144" s="1019"/>
      <c r="L144" s="1020"/>
    </row>
    <row r="145" spans="2:12" x14ac:dyDescent="0.25">
      <c r="B145" s="1018"/>
      <c r="C145" s="1019"/>
      <c r="D145" s="1019"/>
      <c r="E145" s="1019"/>
      <c r="F145" s="1019"/>
      <c r="G145" s="1020"/>
      <c r="H145" s="1018"/>
      <c r="I145" s="1019"/>
      <c r="J145" s="1019"/>
      <c r="K145" s="1019"/>
      <c r="L145" s="1020"/>
    </row>
    <row r="146" spans="2:12" x14ac:dyDescent="0.25">
      <c r="B146" s="1018"/>
      <c r="C146" s="1019"/>
      <c r="D146" s="1019"/>
      <c r="E146" s="1019"/>
      <c r="F146" s="1019"/>
      <c r="G146" s="1020"/>
      <c r="H146" s="1018"/>
      <c r="I146" s="1019"/>
      <c r="J146" s="1019"/>
      <c r="K146" s="1019"/>
      <c r="L146" s="1020"/>
    </row>
    <row r="147" spans="2:12" ht="15.75" thickBot="1" x14ac:dyDescent="0.3">
      <c r="B147" s="1021"/>
      <c r="C147" s="1022"/>
      <c r="D147" s="1022"/>
      <c r="E147" s="1022"/>
      <c r="F147" s="1022"/>
      <c r="G147" s="1023"/>
      <c r="H147" s="1021"/>
      <c r="I147" s="1022"/>
      <c r="J147" s="1022"/>
      <c r="K147" s="1022"/>
      <c r="L147" s="1023"/>
    </row>
    <row r="148" spans="2:12" x14ac:dyDescent="0.25">
      <c r="B148" s="948" t="s">
        <v>986</v>
      </c>
      <c r="C148" s="949"/>
      <c r="D148" s="949"/>
      <c r="E148" s="949"/>
      <c r="F148" s="949"/>
      <c r="G148" s="950"/>
      <c r="H148" s="1014" t="s">
        <v>987</v>
      </c>
      <c r="I148" s="944"/>
      <c r="J148" s="944"/>
      <c r="K148" s="944"/>
      <c r="L148" s="944"/>
    </row>
    <row r="149" spans="2:12" ht="30" customHeight="1" thickBot="1" x14ac:dyDescent="0.3">
      <c r="B149" s="951"/>
      <c r="C149" s="952"/>
      <c r="D149" s="952"/>
      <c r="E149" s="952"/>
      <c r="F149" s="952"/>
      <c r="G149" s="953"/>
      <c r="H149" s="1014"/>
      <c r="I149" s="944"/>
      <c r="J149" s="944"/>
      <c r="K149" s="944"/>
      <c r="L149" s="944"/>
    </row>
    <row r="150" spans="2:12" ht="15.75" customHeight="1" x14ac:dyDescent="0.25">
      <c r="B150" s="1015"/>
      <c r="C150" s="1016"/>
      <c r="D150" s="1016"/>
      <c r="E150" s="1016"/>
      <c r="F150" s="1016"/>
      <c r="G150" s="1017"/>
      <c r="H150" s="1015"/>
      <c r="I150" s="1016"/>
      <c r="J150" s="1016"/>
      <c r="K150" s="1016"/>
      <c r="L150" s="1017"/>
    </row>
    <row r="151" spans="2:12" x14ac:dyDescent="0.25">
      <c r="B151" s="1018"/>
      <c r="C151" s="1019"/>
      <c r="D151" s="1019"/>
      <c r="E151" s="1019"/>
      <c r="F151" s="1019"/>
      <c r="G151" s="1020"/>
      <c r="H151" s="1018"/>
      <c r="I151" s="1019"/>
      <c r="J151" s="1019"/>
      <c r="K151" s="1019"/>
      <c r="L151" s="1020"/>
    </row>
    <row r="152" spans="2:12" x14ac:dyDescent="0.25">
      <c r="B152" s="1018"/>
      <c r="C152" s="1019"/>
      <c r="D152" s="1019"/>
      <c r="E152" s="1019"/>
      <c r="F152" s="1019"/>
      <c r="G152" s="1020"/>
      <c r="H152" s="1018"/>
      <c r="I152" s="1019"/>
      <c r="J152" s="1019"/>
      <c r="K152" s="1019"/>
      <c r="L152" s="1020"/>
    </row>
    <row r="153" spans="2:12" x14ac:dyDescent="0.25">
      <c r="B153" s="1018"/>
      <c r="C153" s="1019"/>
      <c r="D153" s="1019"/>
      <c r="E153" s="1019"/>
      <c r="F153" s="1019"/>
      <c r="G153" s="1020"/>
      <c r="H153" s="1018"/>
      <c r="I153" s="1019"/>
      <c r="J153" s="1019"/>
      <c r="K153" s="1019"/>
      <c r="L153" s="1020"/>
    </row>
    <row r="154" spans="2:12" x14ac:dyDescent="0.25">
      <c r="B154" s="1018"/>
      <c r="C154" s="1019"/>
      <c r="D154" s="1019"/>
      <c r="E154" s="1019"/>
      <c r="F154" s="1019"/>
      <c r="G154" s="1020"/>
      <c r="H154" s="1018"/>
      <c r="I154" s="1019"/>
      <c r="J154" s="1019"/>
      <c r="K154" s="1019"/>
      <c r="L154" s="1020"/>
    </row>
    <row r="155" spans="2:12" x14ac:dyDescent="0.25">
      <c r="B155" s="1018"/>
      <c r="C155" s="1019"/>
      <c r="D155" s="1019"/>
      <c r="E155" s="1019"/>
      <c r="F155" s="1019"/>
      <c r="G155" s="1020"/>
      <c r="H155" s="1018"/>
      <c r="I155" s="1019"/>
      <c r="J155" s="1019"/>
      <c r="K155" s="1019"/>
      <c r="L155" s="1020"/>
    </row>
    <row r="156" spans="2:12" x14ac:dyDescent="0.25">
      <c r="B156" s="1018"/>
      <c r="C156" s="1019"/>
      <c r="D156" s="1019"/>
      <c r="E156" s="1019"/>
      <c r="F156" s="1019"/>
      <c r="G156" s="1020"/>
      <c r="H156" s="1018"/>
      <c r="I156" s="1019"/>
      <c r="J156" s="1019"/>
      <c r="K156" s="1019"/>
      <c r="L156" s="1020"/>
    </row>
    <row r="157" spans="2:12" x14ac:dyDescent="0.25">
      <c r="B157" s="1018"/>
      <c r="C157" s="1019"/>
      <c r="D157" s="1019"/>
      <c r="E157" s="1019"/>
      <c r="F157" s="1019"/>
      <c r="G157" s="1020"/>
      <c r="H157" s="1018"/>
      <c r="I157" s="1019"/>
      <c r="J157" s="1019"/>
      <c r="K157" s="1019"/>
      <c r="L157" s="1020"/>
    </row>
    <row r="158" spans="2:12" x14ac:dyDescent="0.25">
      <c r="B158" s="1018"/>
      <c r="C158" s="1019"/>
      <c r="D158" s="1019"/>
      <c r="E158" s="1019"/>
      <c r="F158" s="1019"/>
      <c r="G158" s="1020"/>
      <c r="H158" s="1018"/>
      <c r="I158" s="1019"/>
      <c r="J158" s="1019"/>
      <c r="K158" s="1019"/>
      <c r="L158" s="1020"/>
    </row>
    <row r="159" spans="2:12" x14ac:dyDescent="0.25">
      <c r="B159" s="1018"/>
      <c r="C159" s="1019"/>
      <c r="D159" s="1019"/>
      <c r="E159" s="1019"/>
      <c r="F159" s="1019"/>
      <c r="G159" s="1020"/>
      <c r="H159" s="1018"/>
      <c r="I159" s="1019"/>
      <c r="J159" s="1019"/>
      <c r="K159" s="1019"/>
      <c r="L159" s="1020"/>
    </row>
    <row r="160" spans="2:12" x14ac:dyDescent="0.25">
      <c r="B160" s="1018"/>
      <c r="C160" s="1019"/>
      <c r="D160" s="1019"/>
      <c r="E160" s="1019"/>
      <c r="F160" s="1019"/>
      <c r="G160" s="1020"/>
      <c r="H160" s="1018"/>
      <c r="I160" s="1019"/>
      <c r="J160" s="1019"/>
      <c r="K160" s="1019"/>
      <c r="L160" s="1020"/>
    </row>
    <row r="161" spans="2:12" x14ac:dyDescent="0.25">
      <c r="B161" s="1018"/>
      <c r="C161" s="1019"/>
      <c r="D161" s="1019"/>
      <c r="E161" s="1019"/>
      <c r="F161" s="1019"/>
      <c r="G161" s="1020"/>
      <c r="H161" s="1018"/>
      <c r="I161" s="1019"/>
      <c r="J161" s="1019"/>
      <c r="K161" s="1019"/>
      <c r="L161" s="1020"/>
    </row>
    <row r="162" spans="2:12" x14ac:dyDescent="0.25">
      <c r="B162" s="1018"/>
      <c r="C162" s="1019"/>
      <c r="D162" s="1019"/>
      <c r="E162" s="1019"/>
      <c r="F162" s="1019"/>
      <c r="G162" s="1020"/>
      <c r="H162" s="1018"/>
      <c r="I162" s="1019"/>
      <c r="J162" s="1019"/>
      <c r="K162" s="1019"/>
      <c r="L162" s="1020"/>
    </row>
    <row r="163" spans="2:12" ht="15.75" thickBot="1" x14ac:dyDescent="0.3">
      <c r="B163" s="1021"/>
      <c r="C163" s="1022"/>
      <c r="D163" s="1022"/>
      <c r="E163" s="1022"/>
      <c r="F163" s="1022"/>
      <c r="G163" s="1023"/>
      <c r="H163" s="1021"/>
      <c r="I163" s="1022"/>
      <c r="J163" s="1022"/>
      <c r="K163" s="1022"/>
      <c r="L163" s="1023"/>
    </row>
    <row r="164" spans="2:12" x14ac:dyDescent="0.25">
      <c r="B164" s="948" t="s">
        <v>988</v>
      </c>
      <c r="C164" s="949"/>
      <c r="D164" s="949"/>
      <c r="E164" s="949"/>
      <c r="F164" s="949"/>
      <c r="G164" s="950"/>
      <c r="H164" s="1014" t="s">
        <v>989</v>
      </c>
      <c r="I164" s="944"/>
      <c r="J164" s="944"/>
      <c r="K164" s="944"/>
      <c r="L164" s="944"/>
    </row>
    <row r="165" spans="2:12" ht="30" customHeight="1" thickBot="1" x14ac:dyDescent="0.3">
      <c r="B165" s="951"/>
      <c r="C165" s="952"/>
      <c r="D165" s="952"/>
      <c r="E165" s="952"/>
      <c r="F165" s="952"/>
      <c r="G165" s="953"/>
      <c r="H165" s="1014"/>
      <c r="I165" s="944"/>
      <c r="J165" s="944"/>
      <c r="K165" s="944"/>
      <c r="L165" s="944"/>
    </row>
    <row r="166" spans="2:12" ht="15.75" customHeight="1" x14ac:dyDescent="0.25">
      <c r="B166" s="1015"/>
      <c r="C166" s="1016"/>
      <c r="D166" s="1016"/>
      <c r="E166" s="1016"/>
      <c r="F166" s="1016"/>
      <c r="G166" s="1017"/>
      <c r="H166" s="1015"/>
      <c r="I166" s="1016"/>
      <c r="J166" s="1016"/>
      <c r="K166" s="1016"/>
      <c r="L166" s="1017"/>
    </row>
    <row r="167" spans="2:12" x14ac:dyDescent="0.25">
      <c r="B167" s="1018"/>
      <c r="C167" s="1019"/>
      <c r="D167" s="1019"/>
      <c r="E167" s="1019"/>
      <c r="F167" s="1019"/>
      <c r="G167" s="1020"/>
      <c r="H167" s="1018"/>
      <c r="I167" s="1019"/>
      <c r="J167" s="1019"/>
      <c r="K167" s="1019"/>
      <c r="L167" s="1020"/>
    </row>
    <row r="168" spans="2:12" x14ac:dyDescent="0.25">
      <c r="B168" s="1018"/>
      <c r="C168" s="1019"/>
      <c r="D168" s="1019"/>
      <c r="E168" s="1019"/>
      <c r="F168" s="1019"/>
      <c r="G168" s="1020"/>
      <c r="H168" s="1018"/>
      <c r="I168" s="1019"/>
      <c r="J168" s="1019"/>
      <c r="K168" s="1019"/>
      <c r="L168" s="1020"/>
    </row>
    <row r="169" spans="2:12" x14ac:dyDescent="0.25">
      <c r="B169" s="1018"/>
      <c r="C169" s="1019"/>
      <c r="D169" s="1019"/>
      <c r="E169" s="1019"/>
      <c r="F169" s="1019"/>
      <c r="G169" s="1020"/>
      <c r="H169" s="1018"/>
      <c r="I169" s="1019"/>
      <c r="J169" s="1019"/>
      <c r="K169" s="1019"/>
      <c r="L169" s="1020"/>
    </row>
    <row r="170" spans="2:12" x14ac:dyDescent="0.25">
      <c r="B170" s="1018"/>
      <c r="C170" s="1019"/>
      <c r="D170" s="1019"/>
      <c r="E170" s="1019"/>
      <c r="F170" s="1019"/>
      <c r="G170" s="1020"/>
      <c r="H170" s="1018"/>
      <c r="I170" s="1019"/>
      <c r="J170" s="1019"/>
      <c r="K170" s="1019"/>
      <c r="L170" s="1020"/>
    </row>
    <row r="171" spans="2:12" x14ac:dyDescent="0.25">
      <c r="B171" s="1018"/>
      <c r="C171" s="1019"/>
      <c r="D171" s="1019"/>
      <c r="E171" s="1019"/>
      <c r="F171" s="1019"/>
      <c r="G171" s="1020"/>
      <c r="H171" s="1018"/>
      <c r="I171" s="1019"/>
      <c r="J171" s="1019"/>
      <c r="K171" s="1019"/>
      <c r="L171" s="1020"/>
    </row>
    <row r="172" spans="2:12" x14ac:dyDescent="0.25">
      <c r="B172" s="1018"/>
      <c r="C172" s="1019"/>
      <c r="D172" s="1019"/>
      <c r="E172" s="1019"/>
      <c r="F172" s="1019"/>
      <c r="G172" s="1020"/>
      <c r="H172" s="1018"/>
      <c r="I172" s="1019"/>
      <c r="J172" s="1019"/>
      <c r="K172" s="1019"/>
      <c r="L172" s="1020"/>
    </row>
    <row r="173" spans="2:12" x14ac:dyDescent="0.25">
      <c r="B173" s="1018"/>
      <c r="C173" s="1019"/>
      <c r="D173" s="1019"/>
      <c r="E173" s="1019"/>
      <c r="F173" s="1019"/>
      <c r="G173" s="1020"/>
      <c r="H173" s="1018"/>
      <c r="I173" s="1019"/>
      <c r="J173" s="1019"/>
      <c r="K173" s="1019"/>
      <c r="L173" s="1020"/>
    </row>
    <row r="174" spans="2:12" x14ac:dyDescent="0.25">
      <c r="B174" s="1018"/>
      <c r="C174" s="1019"/>
      <c r="D174" s="1019"/>
      <c r="E174" s="1019"/>
      <c r="F174" s="1019"/>
      <c r="G174" s="1020"/>
      <c r="H174" s="1018"/>
      <c r="I174" s="1019"/>
      <c r="J174" s="1019"/>
      <c r="K174" s="1019"/>
      <c r="L174" s="1020"/>
    </row>
    <row r="175" spans="2:12" x14ac:dyDescent="0.25">
      <c r="B175" s="1018"/>
      <c r="C175" s="1019"/>
      <c r="D175" s="1019"/>
      <c r="E175" s="1019"/>
      <c r="F175" s="1019"/>
      <c r="G175" s="1020"/>
      <c r="H175" s="1018"/>
      <c r="I175" s="1019"/>
      <c r="J175" s="1019"/>
      <c r="K175" s="1019"/>
      <c r="L175" s="1020"/>
    </row>
    <row r="176" spans="2:12" x14ac:dyDescent="0.25">
      <c r="B176" s="1018"/>
      <c r="C176" s="1019"/>
      <c r="D176" s="1019"/>
      <c r="E176" s="1019"/>
      <c r="F176" s="1019"/>
      <c r="G176" s="1020"/>
      <c r="H176" s="1018"/>
      <c r="I176" s="1019"/>
      <c r="J176" s="1019"/>
      <c r="K176" s="1019"/>
      <c r="L176" s="1020"/>
    </row>
    <row r="177" spans="2:12" x14ac:dyDescent="0.25">
      <c r="B177" s="1018"/>
      <c r="C177" s="1019"/>
      <c r="D177" s="1019"/>
      <c r="E177" s="1019"/>
      <c r="F177" s="1019"/>
      <c r="G177" s="1020"/>
      <c r="H177" s="1018"/>
      <c r="I177" s="1019"/>
      <c r="J177" s="1019"/>
      <c r="K177" s="1019"/>
      <c r="L177" s="1020"/>
    </row>
    <row r="178" spans="2:12" x14ac:dyDescent="0.25">
      <c r="B178" s="1018"/>
      <c r="C178" s="1019"/>
      <c r="D178" s="1019"/>
      <c r="E178" s="1019"/>
      <c r="F178" s="1019"/>
      <c r="G178" s="1020"/>
      <c r="H178" s="1018"/>
      <c r="I178" s="1019"/>
      <c r="J178" s="1019"/>
      <c r="K178" s="1019"/>
      <c r="L178" s="1020"/>
    </row>
    <row r="179" spans="2:12" ht="15.75" thickBot="1" x14ac:dyDescent="0.3">
      <c r="B179" s="1021"/>
      <c r="C179" s="1022"/>
      <c r="D179" s="1022"/>
      <c r="E179" s="1022"/>
      <c r="F179" s="1022"/>
      <c r="G179" s="1023"/>
      <c r="H179" s="1021"/>
      <c r="I179" s="1022"/>
      <c r="J179" s="1022"/>
      <c r="K179" s="1022"/>
      <c r="L179" s="1023"/>
    </row>
    <row r="180" spans="2:12" x14ac:dyDescent="0.25">
      <c r="B180" s="948" t="s">
        <v>990</v>
      </c>
      <c r="C180" s="949"/>
      <c r="D180" s="949"/>
      <c r="E180" s="949"/>
      <c r="F180" s="949"/>
      <c r="G180" s="950"/>
      <c r="H180" s="1014" t="s">
        <v>991</v>
      </c>
      <c r="I180" s="944"/>
      <c r="J180" s="944"/>
      <c r="K180" s="944"/>
      <c r="L180" s="944"/>
    </row>
    <row r="181" spans="2:12" ht="30" customHeight="1" thickBot="1" x14ac:dyDescent="0.3">
      <c r="B181" s="951"/>
      <c r="C181" s="952"/>
      <c r="D181" s="952"/>
      <c r="E181" s="952"/>
      <c r="F181" s="952"/>
      <c r="G181" s="953"/>
      <c r="H181" s="1014"/>
      <c r="I181" s="944"/>
      <c r="J181" s="944"/>
      <c r="K181" s="944"/>
      <c r="L181" s="944"/>
    </row>
  </sheetData>
  <mergeCells count="51">
    <mergeCell ref="B1:L2"/>
    <mergeCell ref="B3:E3"/>
    <mergeCell ref="G3:I3"/>
    <mergeCell ref="J3:L3"/>
    <mergeCell ref="B4:H5"/>
    <mergeCell ref="K4:L4"/>
    <mergeCell ref="K5:L5"/>
    <mergeCell ref="B6:G19"/>
    <mergeCell ref="H6:L19"/>
    <mergeCell ref="B20:G21"/>
    <mergeCell ref="H20:M21"/>
    <mergeCell ref="B22:G35"/>
    <mergeCell ref="H22:L35"/>
    <mergeCell ref="B36:G37"/>
    <mergeCell ref="H36:M37"/>
    <mergeCell ref="B38:G51"/>
    <mergeCell ref="H38:L51"/>
    <mergeCell ref="B52:G53"/>
    <mergeCell ref="H52:M53"/>
    <mergeCell ref="B54:G67"/>
    <mergeCell ref="H54:L67"/>
    <mergeCell ref="B68:G69"/>
    <mergeCell ref="H68:L69"/>
    <mergeCell ref="B70:G83"/>
    <mergeCell ref="H70:L83"/>
    <mergeCell ref="B84:G85"/>
    <mergeCell ref="H84:L85"/>
    <mergeCell ref="B86:G99"/>
    <mergeCell ref="H86:L99"/>
    <mergeCell ref="B100:G101"/>
    <mergeCell ref="H100:L101"/>
    <mergeCell ref="B102:G115"/>
    <mergeCell ref="H102:L115"/>
    <mergeCell ref="B116:G117"/>
    <mergeCell ref="H116:L117"/>
    <mergeCell ref="B118:G131"/>
    <mergeCell ref="H118:L131"/>
    <mergeCell ref="B132:G133"/>
    <mergeCell ref="H132:L133"/>
    <mergeCell ref="B134:G147"/>
    <mergeCell ref="H134:L147"/>
    <mergeCell ref="B148:G149"/>
    <mergeCell ref="H148:L149"/>
    <mergeCell ref="B180:G181"/>
    <mergeCell ref="H180:L181"/>
    <mergeCell ref="B150:G163"/>
    <mergeCell ref="H150:L163"/>
    <mergeCell ref="B164:G165"/>
    <mergeCell ref="H164:L165"/>
    <mergeCell ref="B166:G179"/>
    <mergeCell ref="H166:L179"/>
  </mergeCells>
  <printOptions horizontalCentered="1" verticalCentered="1"/>
  <pageMargins left="0.23622047244094491" right="0.23622047244094491" top="0.74803149606299213" bottom="0.74803149606299213" header="0.31496062992125984" footer="0.31496062992125984"/>
  <pageSetup scale="53" orientation="portrait" r:id="rId1"/>
  <headerFooter>
    <oddFooter>Página &amp;P&amp;R&amp;A</oddFooter>
  </headerFooter>
  <rowBreaks count="1" manualBreakCount="1">
    <brk id="70" min="1" max="11"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469"/>
  <sheetViews>
    <sheetView topLeftCell="A70" zoomScale="85" zoomScaleNormal="85" workbookViewId="0">
      <selection activeCell="M83" sqref="M83"/>
    </sheetView>
  </sheetViews>
  <sheetFormatPr baseColWidth="10" defaultColWidth="11.5703125" defaultRowHeight="15" x14ac:dyDescent="0.25"/>
  <cols>
    <col min="1" max="4" width="11.5703125" style="125"/>
    <col min="5" max="5" width="13.42578125" style="125" customWidth="1"/>
    <col min="6" max="6" width="7.42578125" style="125" customWidth="1"/>
    <col min="7" max="7" width="11.5703125" style="125"/>
    <col min="8" max="8" width="20" style="125" customWidth="1"/>
    <col min="9" max="16384" width="11.5703125" style="125"/>
  </cols>
  <sheetData>
    <row r="1" spans="1:11" x14ac:dyDescent="0.25">
      <c r="A1" s="924" t="s">
        <v>329</v>
      </c>
      <c r="B1" s="925"/>
      <c r="C1" s="925"/>
      <c r="D1" s="925"/>
      <c r="E1" s="925"/>
      <c r="F1" s="925"/>
      <c r="G1" s="925"/>
      <c r="H1" s="925"/>
      <c r="I1" s="925"/>
      <c r="J1" s="925"/>
      <c r="K1" s="926"/>
    </row>
    <row r="2" spans="1:11" ht="28.5" customHeight="1" x14ac:dyDescent="0.25">
      <c r="A2" s="927"/>
      <c r="B2" s="928"/>
      <c r="C2" s="928"/>
      <c r="D2" s="928"/>
      <c r="E2" s="928"/>
      <c r="F2" s="928"/>
      <c r="G2" s="928"/>
      <c r="H2" s="928"/>
      <c r="I2" s="928"/>
      <c r="J2" s="928"/>
      <c r="K2" s="929"/>
    </row>
    <row r="3" spans="1:11" x14ac:dyDescent="0.25">
      <c r="A3" s="930" t="s">
        <v>375</v>
      </c>
      <c r="B3" s="931"/>
      <c r="C3" s="931"/>
      <c r="D3" s="932"/>
      <c r="E3" s="153">
        <v>44056</v>
      </c>
      <c r="F3" s="930" t="s">
        <v>376</v>
      </c>
      <c r="G3" s="931"/>
      <c r="H3" s="932"/>
      <c r="I3" s="1006">
        <v>44062</v>
      </c>
      <c r="J3" s="931"/>
      <c r="K3" s="932"/>
    </row>
    <row r="4" spans="1:11" ht="24" x14ac:dyDescent="0.25">
      <c r="A4" s="936" t="s">
        <v>327</v>
      </c>
      <c r="B4" s="937"/>
      <c r="C4" s="937"/>
      <c r="D4" s="937"/>
      <c r="E4" s="937"/>
      <c r="F4" s="937"/>
      <c r="G4" s="938"/>
      <c r="H4" s="194" t="s">
        <v>597</v>
      </c>
      <c r="I4" s="194" t="s">
        <v>2</v>
      </c>
      <c r="J4" s="942" t="s">
        <v>0</v>
      </c>
      <c r="K4" s="943"/>
    </row>
    <row r="5" spans="1:11" ht="24.75" thickBot="1" x14ac:dyDescent="0.3">
      <c r="A5" s="939"/>
      <c r="B5" s="940"/>
      <c r="C5" s="940"/>
      <c r="D5" s="940"/>
      <c r="E5" s="940"/>
      <c r="F5" s="940"/>
      <c r="G5" s="941"/>
      <c r="H5" s="193" t="s">
        <v>598</v>
      </c>
      <c r="I5" s="194">
        <v>2</v>
      </c>
      <c r="J5" s="942" t="s">
        <v>377</v>
      </c>
      <c r="K5" s="943"/>
    </row>
    <row r="6" spans="1:11" ht="15.75" hidden="1" thickBot="1" x14ac:dyDescent="0.3">
      <c r="A6" s="918" t="s">
        <v>549</v>
      </c>
      <c r="B6" s="919"/>
      <c r="C6" s="919"/>
      <c r="D6" s="919"/>
      <c r="E6" s="919"/>
      <c r="F6" s="920"/>
      <c r="G6" s="918" t="s">
        <v>550</v>
      </c>
      <c r="H6" s="919"/>
      <c r="I6" s="919"/>
      <c r="J6" s="919"/>
      <c r="K6" s="920"/>
    </row>
    <row r="7" spans="1:11" ht="15.75" hidden="1" thickBot="1" x14ac:dyDescent="0.3">
      <c r="A7" s="918"/>
      <c r="B7" s="919"/>
      <c r="C7" s="919"/>
      <c r="D7" s="919"/>
      <c r="E7" s="919"/>
      <c r="F7" s="920"/>
      <c r="G7" s="918"/>
      <c r="H7" s="919"/>
      <c r="I7" s="919"/>
      <c r="J7" s="919"/>
      <c r="K7" s="920"/>
    </row>
    <row r="8" spans="1:11" ht="15.75" hidden="1" thickBot="1" x14ac:dyDescent="0.3">
      <c r="A8" s="918"/>
      <c r="B8" s="919"/>
      <c r="C8" s="919"/>
      <c r="D8" s="919"/>
      <c r="E8" s="919"/>
      <c r="F8" s="920"/>
      <c r="G8" s="918"/>
      <c r="H8" s="919"/>
      <c r="I8" s="919"/>
      <c r="J8" s="919"/>
      <c r="K8" s="920"/>
    </row>
    <row r="9" spans="1:11" ht="15.75" hidden="1" thickBot="1" x14ac:dyDescent="0.3">
      <c r="A9" s="918"/>
      <c r="B9" s="919"/>
      <c r="C9" s="919"/>
      <c r="D9" s="919"/>
      <c r="E9" s="919"/>
      <c r="F9" s="920"/>
      <c r="G9" s="918"/>
      <c r="H9" s="919"/>
      <c r="I9" s="919"/>
      <c r="J9" s="919"/>
      <c r="K9" s="920"/>
    </row>
    <row r="10" spans="1:11" ht="15.75" hidden="1" thickBot="1" x14ac:dyDescent="0.3">
      <c r="A10" s="918"/>
      <c r="B10" s="919"/>
      <c r="C10" s="919"/>
      <c r="D10" s="919"/>
      <c r="E10" s="919"/>
      <c r="F10" s="920"/>
      <c r="G10" s="918"/>
      <c r="H10" s="919"/>
      <c r="I10" s="919"/>
      <c r="J10" s="919"/>
      <c r="K10" s="920"/>
    </row>
    <row r="11" spans="1:11" ht="15.75" hidden="1" thickBot="1" x14ac:dyDescent="0.3">
      <c r="A11" s="918"/>
      <c r="B11" s="919"/>
      <c r="C11" s="919"/>
      <c r="D11" s="919"/>
      <c r="E11" s="919"/>
      <c r="F11" s="920"/>
      <c r="G11" s="918"/>
      <c r="H11" s="919"/>
      <c r="I11" s="919"/>
      <c r="J11" s="919"/>
      <c r="K11" s="920"/>
    </row>
    <row r="12" spans="1:11" ht="15.75" hidden="1" thickBot="1" x14ac:dyDescent="0.3">
      <c r="A12" s="918"/>
      <c r="B12" s="919"/>
      <c r="C12" s="919"/>
      <c r="D12" s="919"/>
      <c r="E12" s="919"/>
      <c r="F12" s="920"/>
      <c r="G12" s="918"/>
      <c r="H12" s="919"/>
      <c r="I12" s="919"/>
      <c r="J12" s="919"/>
      <c r="K12" s="920"/>
    </row>
    <row r="13" spans="1:11" ht="15.75" hidden="1" thickBot="1" x14ac:dyDescent="0.3">
      <c r="A13" s="918"/>
      <c r="B13" s="919"/>
      <c r="C13" s="919"/>
      <c r="D13" s="919"/>
      <c r="E13" s="919"/>
      <c r="F13" s="920"/>
      <c r="G13" s="918"/>
      <c r="H13" s="919"/>
      <c r="I13" s="919"/>
      <c r="J13" s="919"/>
      <c r="K13" s="920"/>
    </row>
    <row r="14" spans="1:11" ht="15.75" hidden="1" thickBot="1" x14ac:dyDescent="0.3">
      <c r="A14" s="918"/>
      <c r="B14" s="919"/>
      <c r="C14" s="919"/>
      <c r="D14" s="919"/>
      <c r="E14" s="919"/>
      <c r="F14" s="920"/>
      <c r="G14" s="918"/>
      <c r="H14" s="919"/>
      <c r="I14" s="919"/>
      <c r="J14" s="919"/>
      <c r="K14" s="920"/>
    </row>
    <row r="15" spans="1:11" ht="15.75" hidden="1" thickBot="1" x14ac:dyDescent="0.3">
      <c r="A15" s="918"/>
      <c r="B15" s="919"/>
      <c r="C15" s="919"/>
      <c r="D15" s="919"/>
      <c r="E15" s="919"/>
      <c r="F15" s="920"/>
      <c r="G15" s="918"/>
      <c r="H15" s="919"/>
      <c r="I15" s="919"/>
      <c r="J15" s="919"/>
      <c r="K15" s="920"/>
    </row>
    <row r="16" spans="1:11" ht="15.75" hidden="1" thickBot="1" x14ac:dyDescent="0.3">
      <c r="A16" s="918"/>
      <c r="B16" s="919"/>
      <c r="C16" s="919"/>
      <c r="D16" s="919"/>
      <c r="E16" s="919"/>
      <c r="F16" s="920"/>
      <c r="G16" s="918"/>
      <c r="H16" s="919"/>
      <c r="I16" s="919"/>
      <c r="J16" s="919"/>
      <c r="K16" s="920"/>
    </row>
    <row r="17" spans="1:11" ht="15.75" hidden="1" thickBot="1" x14ac:dyDescent="0.3">
      <c r="A17" s="918"/>
      <c r="B17" s="919"/>
      <c r="C17" s="919"/>
      <c r="D17" s="919"/>
      <c r="E17" s="919"/>
      <c r="F17" s="920"/>
      <c r="G17" s="918"/>
      <c r="H17" s="919"/>
      <c r="I17" s="919"/>
      <c r="J17" s="919"/>
      <c r="K17" s="920"/>
    </row>
    <row r="18" spans="1:11" ht="15.75" hidden="1" thickBot="1" x14ac:dyDescent="0.3">
      <c r="A18" s="918"/>
      <c r="B18" s="919"/>
      <c r="C18" s="919"/>
      <c r="D18" s="919"/>
      <c r="E18" s="919"/>
      <c r="F18" s="920"/>
      <c r="G18" s="918"/>
      <c r="H18" s="919"/>
      <c r="I18" s="919"/>
      <c r="J18" s="919"/>
      <c r="K18" s="920"/>
    </row>
    <row r="19" spans="1:11" ht="15.75" hidden="1" thickBot="1" x14ac:dyDescent="0.3">
      <c r="A19" s="918"/>
      <c r="B19" s="919"/>
      <c r="C19" s="919"/>
      <c r="D19" s="919"/>
      <c r="E19" s="919"/>
      <c r="F19" s="920"/>
      <c r="G19" s="918"/>
      <c r="H19" s="919"/>
      <c r="I19" s="919"/>
      <c r="J19" s="919"/>
      <c r="K19" s="920"/>
    </row>
    <row r="20" spans="1:11" ht="15.75" hidden="1" thickBot="1" x14ac:dyDescent="0.3">
      <c r="A20" s="956" t="s">
        <v>691</v>
      </c>
      <c r="B20" s="957"/>
      <c r="C20" s="957"/>
      <c r="D20" s="957"/>
      <c r="E20" s="957"/>
      <c r="F20" s="958"/>
      <c r="G20" s="962" t="s">
        <v>718</v>
      </c>
      <c r="H20" s="963"/>
      <c r="I20" s="963"/>
      <c r="J20" s="963"/>
      <c r="K20" s="964"/>
    </row>
    <row r="21" spans="1:11" ht="15.75" hidden="1" thickBot="1" x14ac:dyDescent="0.3">
      <c r="A21" s="959"/>
      <c r="B21" s="960"/>
      <c r="C21" s="960"/>
      <c r="D21" s="960"/>
      <c r="E21" s="960"/>
      <c r="F21" s="961"/>
      <c r="G21" s="965"/>
      <c r="H21" s="966"/>
      <c r="I21" s="966"/>
      <c r="J21" s="966"/>
      <c r="K21" s="967"/>
    </row>
    <row r="22" spans="1:11" ht="15.75" hidden="1" thickBot="1" x14ac:dyDescent="0.3">
      <c r="A22" s="921" t="s">
        <v>613</v>
      </c>
      <c r="B22" s="922"/>
      <c r="C22" s="922"/>
      <c r="D22" s="922"/>
      <c r="E22" s="922"/>
      <c r="F22" s="923"/>
      <c r="G22" s="921" t="s">
        <v>614</v>
      </c>
      <c r="H22" s="922"/>
      <c r="I22" s="922"/>
      <c r="J22" s="922"/>
      <c r="K22" s="923"/>
    </row>
    <row r="23" spans="1:11" ht="15.75" hidden="1" thickBot="1" x14ac:dyDescent="0.3">
      <c r="A23" s="918"/>
      <c r="B23" s="919"/>
      <c r="C23" s="919"/>
      <c r="D23" s="919"/>
      <c r="E23" s="919"/>
      <c r="F23" s="920"/>
      <c r="G23" s="918"/>
      <c r="H23" s="919"/>
      <c r="I23" s="919"/>
      <c r="J23" s="919"/>
      <c r="K23" s="920"/>
    </row>
    <row r="24" spans="1:11" ht="15.75" hidden="1" thickBot="1" x14ac:dyDescent="0.3">
      <c r="A24" s="918"/>
      <c r="B24" s="919"/>
      <c r="C24" s="919"/>
      <c r="D24" s="919"/>
      <c r="E24" s="919"/>
      <c r="F24" s="920"/>
      <c r="G24" s="918"/>
      <c r="H24" s="919"/>
      <c r="I24" s="919"/>
      <c r="J24" s="919"/>
      <c r="K24" s="920"/>
    </row>
    <row r="25" spans="1:11" ht="15.75" hidden="1" thickBot="1" x14ac:dyDescent="0.3">
      <c r="A25" s="918"/>
      <c r="B25" s="919"/>
      <c r="C25" s="919"/>
      <c r="D25" s="919"/>
      <c r="E25" s="919"/>
      <c r="F25" s="920"/>
      <c r="G25" s="918"/>
      <c r="H25" s="919"/>
      <c r="I25" s="919"/>
      <c r="J25" s="919"/>
      <c r="K25" s="920"/>
    </row>
    <row r="26" spans="1:11" ht="15.75" hidden="1" thickBot="1" x14ac:dyDescent="0.3">
      <c r="A26" s="918"/>
      <c r="B26" s="919"/>
      <c r="C26" s="919"/>
      <c r="D26" s="919"/>
      <c r="E26" s="919"/>
      <c r="F26" s="920"/>
      <c r="G26" s="918"/>
      <c r="H26" s="919"/>
      <c r="I26" s="919"/>
      <c r="J26" s="919"/>
      <c r="K26" s="920"/>
    </row>
    <row r="27" spans="1:11" ht="15.75" hidden="1" thickBot="1" x14ac:dyDescent="0.3">
      <c r="A27" s="918"/>
      <c r="B27" s="919"/>
      <c r="C27" s="919"/>
      <c r="D27" s="919"/>
      <c r="E27" s="919"/>
      <c r="F27" s="920"/>
      <c r="G27" s="918"/>
      <c r="H27" s="919"/>
      <c r="I27" s="919"/>
      <c r="J27" s="919"/>
      <c r="K27" s="920"/>
    </row>
    <row r="28" spans="1:11" ht="15.75" hidden="1" thickBot="1" x14ac:dyDescent="0.3">
      <c r="A28" s="918"/>
      <c r="B28" s="919"/>
      <c r="C28" s="919"/>
      <c r="D28" s="919"/>
      <c r="E28" s="919"/>
      <c r="F28" s="920"/>
      <c r="G28" s="918"/>
      <c r="H28" s="919"/>
      <c r="I28" s="919"/>
      <c r="J28" s="919"/>
      <c r="K28" s="920"/>
    </row>
    <row r="29" spans="1:11" ht="15.75" hidden="1" thickBot="1" x14ac:dyDescent="0.3">
      <c r="A29" s="918"/>
      <c r="B29" s="919"/>
      <c r="C29" s="919"/>
      <c r="D29" s="919"/>
      <c r="E29" s="919"/>
      <c r="F29" s="920"/>
      <c r="G29" s="918"/>
      <c r="H29" s="919"/>
      <c r="I29" s="919"/>
      <c r="J29" s="919"/>
      <c r="K29" s="920"/>
    </row>
    <row r="30" spans="1:11" ht="15.75" hidden="1" thickBot="1" x14ac:dyDescent="0.3">
      <c r="A30" s="918"/>
      <c r="B30" s="919"/>
      <c r="C30" s="919"/>
      <c r="D30" s="919"/>
      <c r="E30" s="919"/>
      <c r="F30" s="920"/>
      <c r="G30" s="918"/>
      <c r="H30" s="919"/>
      <c r="I30" s="919"/>
      <c r="J30" s="919"/>
      <c r="K30" s="920"/>
    </row>
    <row r="31" spans="1:11" ht="15.75" hidden="1" thickBot="1" x14ac:dyDescent="0.3">
      <c r="A31" s="918"/>
      <c r="B31" s="919"/>
      <c r="C31" s="919"/>
      <c r="D31" s="919"/>
      <c r="E31" s="919"/>
      <c r="F31" s="920"/>
      <c r="G31" s="918"/>
      <c r="H31" s="919"/>
      <c r="I31" s="919"/>
      <c r="J31" s="919"/>
      <c r="K31" s="920"/>
    </row>
    <row r="32" spans="1:11" ht="15.75" hidden="1" thickBot="1" x14ac:dyDescent="0.3">
      <c r="A32" s="918"/>
      <c r="B32" s="919"/>
      <c r="C32" s="919"/>
      <c r="D32" s="919"/>
      <c r="E32" s="919"/>
      <c r="F32" s="920"/>
      <c r="G32" s="918"/>
      <c r="H32" s="919"/>
      <c r="I32" s="919"/>
      <c r="J32" s="919"/>
      <c r="K32" s="920"/>
    </row>
    <row r="33" spans="1:11" ht="15.75" hidden="1" thickBot="1" x14ac:dyDescent="0.3">
      <c r="A33" s="918"/>
      <c r="B33" s="919"/>
      <c r="C33" s="919"/>
      <c r="D33" s="919"/>
      <c r="E33" s="919"/>
      <c r="F33" s="920"/>
      <c r="G33" s="918"/>
      <c r="H33" s="919"/>
      <c r="I33" s="919"/>
      <c r="J33" s="919"/>
      <c r="K33" s="920"/>
    </row>
    <row r="34" spans="1:11" ht="15.75" hidden="1" thickBot="1" x14ac:dyDescent="0.3">
      <c r="A34" s="918"/>
      <c r="B34" s="919"/>
      <c r="C34" s="919"/>
      <c r="D34" s="919"/>
      <c r="E34" s="919"/>
      <c r="F34" s="920"/>
      <c r="G34" s="918"/>
      <c r="H34" s="919"/>
      <c r="I34" s="919"/>
      <c r="J34" s="919"/>
      <c r="K34" s="920"/>
    </row>
    <row r="35" spans="1:11" ht="15.75" hidden="1" thickBot="1" x14ac:dyDescent="0.3">
      <c r="A35" s="918"/>
      <c r="B35" s="919"/>
      <c r="C35" s="919"/>
      <c r="D35" s="919"/>
      <c r="E35" s="919"/>
      <c r="F35" s="920"/>
      <c r="G35" s="918"/>
      <c r="H35" s="919"/>
      <c r="I35" s="919"/>
      <c r="J35" s="919"/>
      <c r="K35" s="920"/>
    </row>
    <row r="36" spans="1:11" ht="15.75" hidden="1" thickBot="1" x14ac:dyDescent="0.3">
      <c r="A36" s="956" t="s">
        <v>652</v>
      </c>
      <c r="B36" s="957"/>
      <c r="C36" s="957"/>
      <c r="D36" s="957"/>
      <c r="E36" s="957"/>
      <c r="F36" s="958"/>
      <c r="G36" s="962" t="s">
        <v>668</v>
      </c>
      <c r="H36" s="963"/>
      <c r="I36" s="963"/>
      <c r="J36" s="963"/>
      <c r="K36" s="964"/>
    </row>
    <row r="37" spans="1:11" ht="15.75" hidden="1" thickBot="1" x14ac:dyDescent="0.3">
      <c r="A37" s="959"/>
      <c r="B37" s="960"/>
      <c r="C37" s="960"/>
      <c r="D37" s="960"/>
      <c r="E37" s="960"/>
      <c r="F37" s="961"/>
      <c r="G37" s="965"/>
      <c r="H37" s="966"/>
      <c r="I37" s="966"/>
      <c r="J37" s="966"/>
      <c r="K37" s="967"/>
    </row>
    <row r="38" spans="1:11" ht="15.75" hidden="1" thickBot="1" x14ac:dyDescent="0.3">
      <c r="A38" s="921" t="s">
        <v>615</v>
      </c>
      <c r="B38" s="922"/>
      <c r="C38" s="922"/>
      <c r="D38" s="922"/>
      <c r="E38" s="922"/>
      <c r="F38" s="923"/>
      <c r="G38" s="921" t="s">
        <v>616</v>
      </c>
      <c r="H38" s="922"/>
      <c r="I38" s="922"/>
      <c r="J38" s="922"/>
      <c r="K38" s="923"/>
    </row>
    <row r="39" spans="1:11" ht="15.75" hidden="1" thickBot="1" x14ac:dyDescent="0.3">
      <c r="A39" s="918"/>
      <c r="B39" s="919"/>
      <c r="C39" s="919"/>
      <c r="D39" s="919"/>
      <c r="E39" s="919"/>
      <c r="F39" s="920"/>
      <c r="G39" s="918"/>
      <c r="H39" s="919"/>
      <c r="I39" s="919"/>
      <c r="J39" s="919"/>
      <c r="K39" s="920"/>
    </row>
    <row r="40" spans="1:11" ht="15.75" hidden="1" thickBot="1" x14ac:dyDescent="0.3">
      <c r="A40" s="918"/>
      <c r="B40" s="919"/>
      <c r="C40" s="919"/>
      <c r="D40" s="919"/>
      <c r="E40" s="919"/>
      <c r="F40" s="920"/>
      <c r="G40" s="918"/>
      <c r="H40" s="919"/>
      <c r="I40" s="919"/>
      <c r="J40" s="919"/>
      <c r="K40" s="920"/>
    </row>
    <row r="41" spans="1:11" ht="15.75" hidden="1" thickBot="1" x14ac:dyDescent="0.3">
      <c r="A41" s="918"/>
      <c r="B41" s="919"/>
      <c r="C41" s="919"/>
      <c r="D41" s="919"/>
      <c r="E41" s="919"/>
      <c r="F41" s="920"/>
      <c r="G41" s="918"/>
      <c r="H41" s="919"/>
      <c r="I41" s="919"/>
      <c r="J41" s="919"/>
      <c r="K41" s="920"/>
    </row>
    <row r="42" spans="1:11" ht="15.75" hidden="1" thickBot="1" x14ac:dyDescent="0.3">
      <c r="A42" s="918"/>
      <c r="B42" s="919"/>
      <c r="C42" s="919"/>
      <c r="D42" s="919"/>
      <c r="E42" s="919"/>
      <c r="F42" s="920"/>
      <c r="G42" s="918"/>
      <c r="H42" s="919"/>
      <c r="I42" s="919"/>
      <c r="J42" s="919"/>
      <c r="K42" s="920"/>
    </row>
    <row r="43" spans="1:11" ht="15.75" hidden="1" thickBot="1" x14ac:dyDescent="0.3">
      <c r="A43" s="918"/>
      <c r="B43" s="919"/>
      <c r="C43" s="919"/>
      <c r="D43" s="919"/>
      <c r="E43" s="919"/>
      <c r="F43" s="920"/>
      <c r="G43" s="918"/>
      <c r="H43" s="919"/>
      <c r="I43" s="919"/>
      <c r="J43" s="919"/>
      <c r="K43" s="920"/>
    </row>
    <row r="44" spans="1:11" ht="15.75" hidden="1" thickBot="1" x14ac:dyDescent="0.3">
      <c r="A44" s="918"/>
      <c r="B44" s="919"/>
      <c r="C44" s="919"/>
      <c r="D44" s="919"/>
      <c r="E44" s="919"/>
      <c r="F44" s="920"/>
      <c r="G44" s="918"/>
      <c r="H44" s="919"/>
      <c r="I44" s="919"/>
      <c r="J44" s="919"/>
      <c r="K44" s="920"/>
    </row>
    <row r="45" spans="1:11" ht="15.75" hidden="1" thickBot="1" x14ac:dyDescent="0.3">
      <c r="A45" s="918"/>
      <c r="B45" s="919"/>
      <c r="C45" s="919"/>
      <c r="D45" s="919"/>
      <c r="E45" s="919"/>
      <c r="F45" s="920"/>
      <c r="G45" s="918"/>
      <c r="H45" s="919"/>
      <c r="I45" s="919"/>
      <c r="J45" s="919"/>
      <c r="K45" s="920"/>
    </row>
    <row r="46" spans="1:11" ht="15.75" hidden="1" thickBot="1" x14ac:dyDescent="0.3">
      <c r="A46" s="918"/>
      <c r="B46" s="919"/>
      <c r="C46" s="919"/>
      <c r="D46" s="919"/>
      <c r="E46" s="919"/>
      <c r="F46" s="920"/>
      <c r="G46" s="918"/>
      <c r="H46" s="919"/>
      <c r="I46" s="919"/>
      <c r="J46" s="919"/>
      <c r="K46" s="920"/>
    </row>
    <row r="47" spans="1:11" ht="15.75" hidden="1" thickBot="1" x14ac:dyDescent="0.3">
      <c r="A47" s="918"/>
      <c r="B47" s="919"/>
      <c r="C47" s="919"/>
      <c r="D47" s="919"/>
      <c r="E47" s="919"/>
      <c r="F47" s="920"/>
      <c r="G47" s="918"/>
      <c r="H47" s="919"/>
      <c r="I47" s="919"/>
      <c r="J47" s="919"/>
      <c r="K47" s="920"/>
    </row>
    <row r="48" spans="1:11" ht="15.75" hidden="1" thickBot="1" x14ac:dyDescent="0.3">
      <c r="A48" s="918"/>
      <c r="B48" s="919"/>
      <c r="C48" s="919"/>
      <c r="D48" s="919"/>
      <c r="E48" s="919"/>
      <c r="F48" s="920"/>
      <c r="G48" s="918"/>
      <c r="H48" s="919"/>
      <c r="I48" s="919"/>
      <c r="J48" s="919"/>
      <c r="K48" s="920"/>
    </row>
    <row r="49" spans="1:11" ht="15.75" hidden="1" thickBot="1" x14ac:dyDescent="0.3">
      <c r="A49" s="918"/>
      <c r="B49" s="919"/>
      <c r="C49" s="919"/>
      <c r="D49" s="919"/>
      <c r="E49" s="919"/>
      <c r="F49" s="920"/>
      <c r="G49" s="918"/>
      <c r="H49" s="919"/>
      <c r="I49" s="919"/>
      <c r="J49" s="919"/>
      <c r="K49" s="920"/>
    </row>
    <row r="50" spans="1:11" ht="15.75" hidden="1" thickBot="1" x14ac:dyDescent="0.3">
      <c r="A50" s="918"/>
      <c r="B50" s="919"/>
      <c r="C50" s="919"/>
      <c r="D50" s="919"/>
      <c r="E50" s="919"/>
      <c r="F50" s="920"/>
      <c r="G50" s="918"/>
      <c r="H50" s="919"/>
      <c r="I50" s="919"/>
      <c r="J50" s="919"/>
      <c r="K50" s="920"/>
    </row>
    <row r="51" spans="1:11" ht="15.75" hidden="1" thickBot="1" x14ac:dyDescent="0.3">
      <c r="A51" s="918"/>
      <c r="B51" s="919"/>
      <c r="C51" s="919"/>
      <c r="D51" s="919"/>
      <c r="E51" s="919"/>
      <c r="F51" s="920"/>
      <c r="G51" s="918"/>
      <c r="H51" s="919"/>
      <c r="I51" s="919"/>
      <c r="J51" s="919"/>
      <c r="K51" s="920"/>
    </row>
    <row r="52" spans="1:11" ht="15.75" hidden="1" thickBot="1" x14ac:dyDescent="0.3">
      <c r="A52" s="962" t="s">
        <v>648</v>
      </c>
      <c r="B52" s="963"/>
      <c r="C52" s="963"/>
      <c r="D52" s="963"/>
      <c r="E52" s="963"/>
      <c r="F52" s="964"/>
      <c r="G52" s="962" t="s">
        <v>669</v>
      </c>
      <c r="H52" s="963"/>
      <c r="I52" s="963"/>
      <c r="J52" s="963"/>
      <c r="K52" s="964"/>
    </row>
    <row r="53" spans="1:11" ht="15.75" hidden="1" thickBot="1" x14ac:dyDescent="0.3">
      <c r="A53" s="965"/>
      <c r="B53" s="966"/>
      <c r="C53" s="966"/>
      <c r="D53" s="966"/>
      <c r="E53" s="966"/>
      <c r="F53" s="967"/>
      <c r="G53" s="965"/>
      <c r="H53" s="966"/>
      <c r="I53" s="966"/>
      <c r="J53" s="966"/>
      <c r="K53" s="967"/>
    </row>
    <row r="54" spans="1:11" ht="15.75" hidden="1" thickBot="1" x14ac:dyDescent="0.3">
      <c r="A54" s="918"/>
      <c r="B54" s="919"/>
      <c r="C54" s="919"/>
      <c r="D54" s="919"/>
      <c r="E54" s="919"/>
      <c r="F54" s="920"/>
      <c r="G54" s="918" t="s">
        <v>550</v>
      </c>
      <c r="H54" s="919"/>
      <c r="I54" s="919"/>
      <c r="J54" s="919"/>
      <c r="K54" s="920"/>
    </row>
    <row r="55" spans="1:11" ht="15.75" hidden="1" thickBot="1" x14ac:dyDescent="0.3">
      <c r="A55" s="918"/>
      <c r="B55" s="919"/>
      <c r="C55" s="919"/>
      <c r="D55" s="919"/>
      <c r="E55" s="919"/>
      <c r="F55" s="920"/>
      <c r="G55" s="918"/>
      <c r="H55" s="919"/>
      <c r="I55" s="919"/>
      <c r="J55" s="919"/>
      <c r="K55" s="920"/>
    </row>
    <row r="56" spans="1:11" ht="15.75" hidden="1" thickBot="1" x14ac:dyDescent="0.3">
      <c r="A56" s="918"/>
      <c r="B56" s="919"/>
      <c r="C56" s="919"/>
      <c r="D56" s="919"/>
      <c r="E56" s="919"/>
      <c r="F56" s="920"/>
      <c r="G56" s="918"/>
      <c r="H56" s="919"/>
      <c r="I56" s="919"/>
      <c r="J56" s="919"/>
      <c r="K56" s="920"/>
    </row>
    <row r="57" spans="1:11" ht="15.75" hidden="1" thickBot="1" x14ac:dyDescent="0.3">
      <c r="A57" s="918"/>
      <c r="B57" s="919"/>
      <c r="C57" s="919"/>
      <c r="D57" s="919"/>
      <c r="E57" s="919"/>
      <c r="F57" s="920"/>
      <c r="G57" s="918"/>
      <c r="H57" s="919"/>
      <c r="I57" s="919"/>
      <c r="J57" s="919"/>
      <c r="K57" s="920"/>
    </row>
    <row r="58" spans="1:11" ht="15.75" hidden="1" thickBot="1" x14ac:dyDescent="0.3">
      <c r="A58" s="918"/>
      <c r="B58" s="919"/>
      <c r="C58" s="919"/>
      <c r="D58" s="919"/>
      <c r="E58" s="919"/>
      <c r="F58" s="920"/>
      <c r="G58" s="918"/>
      <c r="H58" s="919"/>
      <c r="I58" s="919"/>
      <c r="J58" s="919"/>
      <c r="K58" s="920"/>
    </row>
    <row r="59" spans="1:11" ht="15.75" hidden="1" thickBot="1" x14ac:dyDescent="0.3">
      <c r="A59" s="918"/>
      <c r="B59" s="919"/>
      <c r="C59" s="919"/>
      <c r="D59" s="919"/>
      <c r="E59" s="919"/>
      <c r="F59" s="920"/>
      <c r="G59" s="918"/>
      <c r="H59" s="919"/>
      <c r="I59" s="919"/>
      <c r="J59" s="919"/>
      <c r="K59" s="920"/>
    </row>
    <row r="60" spans="1:11" ht="15.75" hidden="1" thickBot="1" x14ac:dyDescent="0.3">
      <c r="A60" s="918"/>
      <c r="B60" s="919"/>
      <c r="C60" s="919"/>
      <c r="D60" s="919"/>
      <c r="E60" s="919"/>
      <c r="F60" s="920"/>
      <c r="G60" s="918"/>
      <c r="H60" s="919"/>
      <c r="I60" s="919"/>
      <c r="J60" s="919"/>
      <c r="K60" s="920"/>
    </row>
    <row r="61" spans="1:11" ht="15.75" hidden="1" thickBot="1" x14ac:dyDescent="0.3">
      <c r="A61" s="918"/>
      <c r="B61" s="919"/>
      <c r="C61" s="919"/>
      <c r="D61" s="919"/>
      <c r="E61" s="919"/>
      <c r="F61" s="920"/>
      <c r="G61" s="918"/>
      <c r="H61" s="919"/>
      <c r="I61" s="919"/>
      <c r="J61" s="919"/>
      <c r="K61" s="920"/>
    </row>
    <row r="62" spans="1:11" ht="15.75" hidden="1" thickBot="1" x14ac:dyDescent="0.3">
      <c r="A62" s="918"/>
      <c r="B62" s="919"/>
      <c r="C62" s="919"/>
      <c r="D62" s="919"/>
      <c r="E62" s="919"/>
      <c r="F62" s="920"/>
      <c r="G62" s="918"/>
      <c r="H62" s="919"/>
      <c r="I62" s="919"/>
      <c r="J62" s="919"/>
      <c r="K62" s="920"/>
    </row>
    <row r="63" spans="1:11" ht="15.75" hidden="1" thickBot="1" x14ac:dyDescent="0.3">
      <c r="A63" s="918"/>
      <c r="B63" s="919"/>
      <c r="C63" s="919"/>
      <c r="D63" s="919"/>
      <c r="E63" s="919"/>
      <c r="F63" s="920"/>
      <c r="G63" s="918"/>
      <c r="H63" s="919"/>
      <c r="I63" s="919"/>
      <c r="J63" s="919"/>
      <c r="K63" s="920"/>
    </row>
    <row r="64" spans="1:11" ht="14.25" hidden="1" customHeight="1" x14ac:dyDescent="0.25">
      <c r="A64" s="918"/>
      <c r="B64" s="919"/>
      <c r="C64" s="919"/>
      <c r="D64" s="919"/>
      <c r="E64" s="919"/>
      <c r="F64" s="920"/>
      <c r="G64" s="918"/>
      <c r="H64" s="919"/>
      <c r="I64" s="919"/>
      <c r="J64" s="919"/>
      <c r="K64" s="920"/>
    </row>
    <row r="65" spans="1:11" ht="19.5" hidden="1" customHeight="1" x14ac:dyDescent="0.25">
      <c r="A65" s="918"/>
      <c r="B65" s="919"/>
      <c r="C65" s="919"/>
      <c r="D65" s="919"/>
      <c r="E65" s="919"/>
      <c r="F65" s="920"/>
      <c r="G65" s="918"/>
      <c r="H65" s="919"/>
      <c r="I65" s="919"/>
      <c r="J65" s="919"/>
      <c r="K65" s="920"/>
    </row>
    <row r="66" spans="1:11" ht="15.75" hidden="1" thickBot="1" x14ac:dyDescent="0.3">
      <c r="A66" s="918"/>
      <c r="B66" s="919"/>
      <c r="C66" s="919"/>
      <c r="D66" s="919"/>
      <c r="E66" s="919"/>
      <c r="F66" s="920"/>
      <c r="G66" s="918"/>
      <c r="H66" s="919"/>
      <c r="I66" s="919"/>
      <c r="J66" s="919"/>
      <c r="K66" s="920"/>
    </row>
    <row r="67" spans="1:11" ht="15.75" hidden="1" thickBot="1" x14ac:dyDescent="0.3">
      <c r="A67" s="918"/>
      <c r="B67" s="919"/>
      <c r="C67" s="919"/>
      <c r="D67" s="919"/>
      <c r="E67" s="919"/>
      <c r="F67" s="920"/>
      <c r="G67" s="918"/>
      <c r="H67" s="919"/>
      <c r="I67" s="919"/>
      <c r="J67" s="919"/>
      <c r="K67" s="920"/>
    </row>
    <row r="68" spans="1:11" ht="15.75" hidden="1" thickBot="1" x14ac:dyDescent="0.3">
      <c r="A68" s="956" t="s">
        <v>867</v>
      </c>
      <c r="B68" s="957"/>
      <c r="C68" s="957"/>
      <c r="D68" s="957"/>
      <c r="E68" s="957"/>
      <c r="F68" s="958"/>
      <c r="G68" s="962" t="s">
        <v>868</v>
      </c>
      <c r="H68" s="963"/>
      <c r="I68" s="963"/>
      <c r="J68" s="963"/>
      <c r="K68" s="964"/>
    </row>
    <row r="69" spans="1:11" ht="15.75" hidden="1" thickBot="1" x14ac:dyDescent="0.3">
      <c r="A69" s="959"/>
      <c r="B69" s="960"/>
      <c r="C69" s="960"/>
      <c r="D69" s="960"/>
      <c r="E69" s="960"/>
      <c r="F69" s="961"/>
      <c r="G69" s="965"/>
      <c r="H69" s="966"/>
      <c r="I69" s="966"/>
      <c r="J69" s="966"/>
      <c r="K69" s="967"/>
    </row>
    <row r="70" spans="1:11" x14ac:dyDescent="0.25">
      <c r="A70" s="921" t="s">
        <v>613</v>
      </c>
      <c r="B70" s="922"/>
      <c r="C70" s="922"/>
      <c r="D70" s="922"/>
      <c r="E70" s="922"/>
      <c r="F70" s="923"/>
      <c r="G70" s="921" t="s">
        <v>614</v>
      </c>
      <c r="H70" s="922"/>
      <c r="I70" s="922"/>
      <c r="J70" s="922"/>
      <c r="K70" s="923"/>
    </row>
    <row r="71" spans="1:11" x14ac:dyDescent="0.25">
      <c r="A71" s="918"/>
      <c r="B71" s="919"/>
      <c r="C71" s="919"/>
      <c r="D71" s="919"/>
      <c r="E71" s="919"/>
      <c r="F71" s="920"/>
      <c r="G71" s="918"/>
      <c r="H71" s="919"/>
      <c r="I71" s="919"/>
      <c r="J71" s="919"/>
      <c r="K71" s="920"/>
    </row>
    <row r="72" spans="1:11" x14ac:dyDescent="0.25">
      <c r="A72" s="918"/>
      <c r="B72" s="919"/>
      <c r="C72" s="919"/>
      <c r="D72" s="919"/>
      <c r="E72" s="919"/>
      <c r="F72" s="920"/>
      <c r="G72" s="918"/>
      <c r="H72" s="919"/>
      <c r="I72" s="919"/>
      <c r="J72" s="919"/>
      <c r="K72" s="920"/>
    </row>
    <row r="73" spans="1:11" x14ac:dyDescent="0.25">
      <c r="A73" s="918"/>
      <c r="B73" s="919"/>
      <c r="C73" s="919"/>
      <c r="D73" s="919"/>
      <c r="E73" s="919"/>
      <c r="F73" s="920"/>
      <c r="G73" s="918"/>
      <c r="H73" s="919"/>
      <c r="I73" s="919"/>
      <c r="J73" s="919"/>
      <c r="K73" s="920"/>
    </row>
    <row r="74" spans="1:11" x14ac:dyDescent="0.25">
      <c r="A74" s="918"/>
      <c r="B74" s="919"/>
      <c r="C74" s="919"/>
      <c r="D74" s="919"/>
      <c r="E74" s="919"/>
      <c r="F74" s="920"/>
      <c r="G74" s="918"/>
      <c r="H74" s="919"/>
      <c r="I74" s="919"/>
      <c r="J74" s="919"/>
      <c r="K74" s="920"/>
    </row>
    <row r="75" spans="1:11" x14ac:dyDescent="0.25">
      <c r="A75" s="918"/>
      <c r="B75" s="919"/>
      <c r="C75" s="919"/>
      <c r="D75" s="919"/>
      <c r="E75" s="919"/>
      <c r="F75" s="920"/>
      <c r="G75" s="918"/>
      <c r="H75" s="919"/>
      <c r="I75" s="919"/>
      <c r="J75" s="919"/>
      <c r="K75" s="920"/>
    </row>
    <row r="76" spans="1:11" x14ac:dyDescent="0.25">
      <c r="A76" s="918"/>
      <c r="B76" s="919"/>
      <c r="C76" s="919"/>
      <c r="D76" s="919"/>
      <c r="E76" s="919"/>
      <c r="F76" s="920"/>
      <c r="G76" s="918"/>
      <c r="H76" s="919"/>
      <c r="I76" s="919"/>
      <c r="J76" s="919"/>
      <c r="K76" s="920"/>
    </row>
    <row r="77" spans="1:11" x14ac:dyDescent="0.25">
      <c r="A77" s="918"/>
      <c r="B77" s="919"/>
      <c r="C77" s="919"/>
      <c r="D77" s="919"/>
      <c r="E77" s="919"/>
      <c r="F77" s="920"/>
      <c r="G77" s="918"/>
      <c r="H77" s="919"/>
      <c r="I77" s="919"/>
      <c r="J77" s="919"/>
      <c r="K77" s="920"/>
    </row>
    <row r="78" spans="1:11" x14ac:dyDescent="0.25">
      <c r="A78" s="918"/>
      <c r="B78" s="919"/>
      <c r="C78" s="919"/>
      <c r="D78" s="919"/>
      <c r="E78" s="919"/>
      <c r="F78" s="920"/>
      <c r="G78" s="918"/>
      <c r="H78" s="919"/>
      <c r="I78" s="919"/>
      <c r="J78" s="919"/>
      <c r="K78" s="920"/>
    </row>
    <row r="79" spans="1:11" x14ac:dyDescent="0.25">
      <c r="A79" s="918"/>
      <c r="B79" s="919"/>
      <c r="C79" s="919"/>
      <c r="D79" s="919"/>
      <c r="E79" s="919"/>
      <c r="F79" s="920"/>
      <c r="G79" s="918"/>
      <c r="H79" s="919"/>
      <c r="I79" s="919"/>
      <c r="J79" s="919"/>
      <c r="K79" s="920"/>
    </row>
    <row r="80" spans="1:11" x14ac:dyDescent="0.25">
      <c r="A80" s="918"/>
      <c r="B80" s="919"/>
      <c r="C80" s="919"/>
      <c r="D80" s="919"/>
      <c r="E80" s="919"/>
      <c r="F80" s="920"/>
      <c r="G80" s="918"/>
      <c r="H80" s="919"/>
      <c r="I80" s="919"/>
      <c r="J80" s="919"/>
      <c r="K80" s="920"/>
    </row>
    <row r="81" spans="1:11" x14ac:dyDescent="0.25">
      <c r="A81" s="918"/>
      <c r="B81" s="919"/>
      <c r="C81" s="919"/>
      <c r="D81" s="919"/>
      <c r="E81" s="919"/>
      <c r="F81" s="920"/>
      <c r="G81" s="918"/>
      <c r="H81" s="919"/>
      <c r="I81" s="919"/>
      <c r="J81" s="919"/>
      <c r="K81" s="920"/>
    </row>
    <row r="82" spans="1:11" x14ac:dyDescent="0.25">
      <c r="A82" s="918"/>
      <c r="B82" s="919"/>
      <c r="C82" s="919"/>
      <c r="D82" s="919"/>
      <c r="E82" s="919"/>
      <c r="F82" s="920"/>
      <c r="G82" s="918"/>
      <c r="H82" s="919"/>
      <c r="I82" s="919"/>
      <c r="J82" s="919"/>
      <c r="K82" s="920"/>
    </row>
    <row r="83" spans="1:11" ht="15.75" thickBot="1" x14ac:dyDescent="0.3">
      <c r="A83" s="918"/>
      <c r="B83" s="919"/>
      <c r="C83" s="919"/>
      <c r="D83" s="919"/>
      <c r="E83" s="919"/>
      <c r="F83" s="920"/>
      <c r="G83" s="918"/>
      <c r="H83" s="919"/>
      <c r="I83" s="919"/>
      <c r="J83" s="919"/>
      <c r="K83" s="920"/>
    </row>
    <row r="84" spans="1:11" x14ac:dyDescent="0.25">
      <c r="A84" s="956" t="s">
        <v>1009</v>
      </c>
      <c r="B84" s="957"/>
      <c r="C84" s="957"/>
      <c r="D84" s="957"/>
      <c r="E84" s="957"/>
      <c r="F84" s="958"/>
      <c r="G84" s="962" t="s">
        <v>1010</v>
      </c>
      <c r="H84" s="963"/>
      <c r="I84" s="963"/>
      <c r="J84" s="963"/>
      <c r="K84" s="964"/>
    </row>
    <row r="85" spans="1:11" ht="15.75" thickBot="1" x14ac:dyDescent="0.3">
      <c r="A85" s="959"/>
      <c r="B85" s="960"/>
      <c r="C85" s="960"/>
      <c r="D85" s="960"/>
      <c r="E85" s="960"/>
      <c r="F85" s="961"/>
      <c r="G85" s="965"/>
      <c r="H85" s="966"/>
      <c r="I85" s="966"/>
      <c r="J85" s="966"/>
      <c r="K85" s="967"/>
    </row>
    <row r="86" spans="1:11" x14ac:dyDescent="0.25">
      <c r="A86" s="921" t="s">
        <v>615</v>
      </c>
      <c r="B86" s="922"/>
      <c r="C86" s="922"/>
      <c r="D86" s="922"/>
      <c r="E86" s="922"/>
      <c r="F86" s="923"/>
      <c r="G86" s="921" t="s">
        <v>616</v>
      </c>
      <c r="H86" s="922"/>
      <c r="I86" s="922"/>
      <c r="J86" s="922"/>
      <c r="K86" s="923"/>
    </row>
    <row r="87" spans="1:11" x14ac:dyDescent="0.25">
      <c r="A87" s="918"/>
      <c r="B87" s="919"/>
      <c r="C87" s="919"/>
      <c r="D87" s="919"/>
      <c r="E87" s="919"/>
      <c r="F87" s="920"/>
      <c r="G87" s="918"/>
      <c r="H87" s="919"/>
      <c r="I87" s="919"/>
      <c r="J87" s="919"/>
      <c r="K87" s="920"/>
    </row>
    <row r="88" spans="1:11" x14ac:dyDescent="0.25">
      <c r="A88" s="918"/>
      <c r="B88" s="919"/>
      <c r="C88" s="919"/>
      <c r="D88" s="919"/>
      <c r="E88" s="919"/>
      <c r="F88" s="920"/>
      <c r="G88" s="918"/>
      <c r="H88" s="919"/>
      <c r="I88" s="919"/>
      <c r="J88" s="919"/>
      <c r="K88" s="920"/>
    </row>
    <row r="89" spans="1:11" x14ac:dyDescent="0.25">
      <c r="A89" s="918"/>
      <c r="B89" s="919"/>
      <c r="C89" s="919"/>
      <c r="D89" s="919"/>
      <c r="E89" s="919"/>
      <c r="F89" s="920"/>
      <c r="G89" s="918"/>
      <c r="H89" s="919"/>
      <c r="I89" s="919"/>
      <c r="J89" s="919"/>
      <c r="K89" s="920"/>
    </row>
    <row r="90" spans="1:11" x14ac:dyDescent="0.25">
      <c r="A90" s="918"/>
      <c r="B90" s="919"/>
      <c r="C90" s="919"/>
      <c r="D90" s="919"/>
      <c r="E90" s="919"/>
      <c r="F90" s="920"/>
      <c r="G90" s="918"/>
      <c r="H90" s="919"/>
      <c r="I90" s="919"/>
      <c r="J90" s="919"/>
      <c r="K90" s="920"/>
    </row>
    <row r="91" spans="1:11" x14ac:dyDescent="0.25">
      <c r="A91" s="918"/>
      <c r="B91" s="919"/>
      <c r="C91" s="919"/>
      <c r="D91" s="919"/>
      <c r="E91" s="919"/>
      <c r="F91" s="920"/>
      <c r="G91" s="918"/>
      <c r="H91" s="919"/>
      <c r="I91" s="919"/>
      <c r="J91" s="919"/>
      <c r="K91" s="920"/>
    </row>
    <row r="92" spans="1:11" x14ac:dyDescent="0.25">
      <c r="A92" s="918"/>
      <c r="B92" s="919"/>
      <c r="C92" s="919"/>
      <c r="D92" s="919"/>
      <c r="E92" s="919"/>
      <c r="F92" s="920"/>
      <c r="G92" s="918"/>
      <c r="H92" s="919"/>
      <c r="I92" s="919"/>
      <c r="J92" s="919"/>
      <c r="K92" s="920"/>
    </row>
    <row r="93" spans="1:11" x14ac:dyDescent="0.25">
      <c r="A93" s="918"/>
      <c r="B93" s="919"/>
      <c r="C93" s="919"/>
      <c r="D93" s="919"/>
      <c r="E93" s="919"/>
      <c r="F93" s="920"/>
      <c r="G93" s="918"/>
      <c r="H93" s="919"/>
      <c r="I93" s="919"/>
      <c r="J93" s="919"/>
      <c r="K93" s="920"/>
    </row>
    <row r="94" spans="1:11" x14ac:dyDescent="0.25">
      <c r="A94" s="918"/>
      <c r="B94" s="919"/>
      <c r="C94" s="919"/>
      <c r="D94" s="919"/>
      <c r="E94" s="919"/>
      <c r="F94" s="920"/>
      <c r="G94" s="918"/>
      <c r="H94" s="919"/>
      <c r="I94" s="919"/>
      <c r="J94" s="919"/>
      <c r="K94" s="920"/>
    </row>
    <row r="95" spans="1:11" x14ac:dyDescent="0.25">
      <c r="A95" s="918"/>
      <c r="B95" s="919"/>
      <c r="C95" s="919"/>
      <c r="D95" s="919"/>
      <c r="E95" s="919"/>
      <c r="F95" s="920"/>
      <c r="G95" s="918"/>
      <c r="H95" s="919"/>
      <c r="I95" s="919"/>
      <c r="J95" s="919"/>
      <c r="K95" s="920"/>
    </row>
    <row r="96" spans="1:11" x14ac:dyDescent="0.25">
      <c r="A96" s="918"/>
      <c r="B96" s="919"/>
      <c r="C96" s="919"/>
      <c r="D96" s="919"/>
      <c r="E96" s="919"/>
      <c r="F96" s="920"/>
      <c r="G96" s="918"/>
      <c r="H96" s="919"/>
      <c r="I96" s="919"/>
      <c r="J96" s="919"/>
      <c r="K96" s="920"/>
    </row>
    <row r="97" spans="1:11" x14ac:dyDescent="0.25">
      <c r="A97" s="918"/>
      <c r="B97" s="919"/>
      <c r="C97" s="919"/>
      <c r="D97" s="919"/>
      <c r="E97" s="919"/>
      <c r="F97" s="920"/>
      <c r="G97" s="918"/>
      <c r="H97" s="919"/>
      <c r="I97" s="919"/>
      <c r="J97" s="919"/>
      <c r="K97" s="920"/>
    </row>
    <row r="98" spans="1:11" x14ac:dyDescent="0.25">
      <c r="A98" s="918"/>
      <c r="B98" s="919"/>
      <c r="C98" s="919"/>
      <c r="D98" s="919"/>
      <c r="E98" s="919"/>
      <c r="F98" s="920"/>
      <c r="G98" s="918"/>
      <c r="H98" s="919"/>
      <c r="I98" s="919"/>
      <c r="J98" s="919"/>
      <c r="K98" s="920"/>
    </row>
    <row r="99" spans="1:11" ht="15.75" thickBot="1" x14ac:dyDescent="0.3">
      <c r="A99" s="918"/>
      <c r="B99" s="919"/>
      <c r="C99" s="919"/>
      <c r="D99" s="919"/>
      <c r="E99" s="919"/>
      <c r="F99" s="920"/>
      <c r="G99" s="918"/>
      <c r="H99" s="919"/>
      <c r="I99" s="919"/>
      <c r="J99" s="919"/>
      <c r="K99" s="920"/>
    </row>
    <row r="100" spans="1:11" x14ac:dyDescent="0.25">
      <c r="A100" s="962" t="s">
        <v>1011</v>
      </c>
      <c r="B100" s="963"/>
      <c r="C100" s="963"/>
      <c r="D100" s="963"/>
      <c r="E100" s="963"/>
      <c r="F100" s="964"/>
      <c r="G100" s="962" t="s">
        <v>1012</v>
      </c>
      <c r="H100" s="963"/>
      <c r="I100" s="963"/>
      <c r="J100" s="963"/>
      <c r="K100" s="964"/>
    </row>
    <row r="101" spans="1:11" ht="15.75" thickBot="1" x14ac:dyDescent="0.3">
      <c r="A101" s="965"/>
      <c r="B101" s="966"/>
      <c r="C101" s="966"/>
      <c r="D101" s="966"/>
      <c r="E101" s="966"/>
      <c r="F101" s="967"/>
      <c r="G101" s="965"/>
      <c r="H101" s="966"/>
      <c r="I101" s="966"/>
      <c r="J101" s="966"/>
      <c r="K101" s="967"/>
    </row>
    <row r="102" spans="1:11" x14ac:dyDescent="0.25">
      <c r="A102" s="918" t="s">
        <v>549</v>
      </c>
      <c r="B102" s="919"/>
      <c r="C102" s="919"/>
      <c r="D102" s="919"/>
      <c r="E102" s="919"/>
      <c r="F102" s="920"/>
      <c r="G102" s="918" t="s">
        <v>550</v>
      </c>
      <c r="H102" s="919"/>
      <c r="I102" s="919"/>
      <c r="J102" s="919"/>
      <c r="K102" s="920"/>
    </row>
    <row r="103" spans="1:11" x14ac:dyDescent="0.25">
      <c r="A103" s="918"/>
      <c r="B103" s="919"/>
      <c r="C103" s="919"/>
      <c r="D103" s="919"/>
      <c r="E103" s="919"/>
      <c r="F103" s="920"/>
      <c r="G103" s="918"/>
      <c r="H103" s="919"/>
      <c r="I103" s="919"/>
      <c r="J103" s="919"/>
      <c r="K103" s="920"/>
    </row>
    <row r="104" spans="1:11" x14ac:dyDescent="0.25">
      <c r="A104" s="918"/>
      <c r="B104" s="919"/>
      <c r="C104" s="919"/>
      <c r="D104" s="919"/>
      <c r="E104" s="919"/>
      <c r="F104" s="920"/>
      <c r="G104" s="918"/>
      <c r="H104" s="919"/>
      <c r="I104" s="919"/>
      <c r="J104" s="919"/>
      <c r="K104" s="920"/>
    </row>
    <row r="105" spans="1:11" x14ac:dyDescent="0.25">
      <c r="A105" s="918"/>
      <c r="B105" s="919"/>
      <c r="C105" s="919"/>
      <c r="D105" s="919"/>
      <c r="E105" s="919"/>
      <c r="F105" s="920"/>
      <c r="G105" s="918"/>
      <c r="H105" s="919"/>
      <c r="I105" s="919"/>
      <c r="J105" s="919"/>
      <c r="K105" s="920"/>
    </row>
    <row r="106" spans="1:11" x14ac:dyDescent="0.25">
      <c r="A106" s="918"/>
      <c r="B106" s="919"/>
      <c r="C106" s="919"/>
      <c r="D106" s="919"/>
      <c r="E106" s="919"/>
      <c r="F106" s="920"/>
      <c r="G106" s="918"/>
      <c r="H106" s="919"/>
      <c r="I106" s="919"/>
      <c r="J106" s="919"/>
      <c r="K106" s="920"/>
    </row>
    <row r="107" spans="1:11" x14ac:dyDescent="0.25">
      <c r="A107" s="918"/>
      <c r="B107" s="919"/>
      <c r="C107" s="919"/>
      <c r="D107" s="919"/>
      <c r="E107" s="919"/>
      <c r="F107" s="920"/>
      <c r="G107" s="918"/>
      <c r="H107" s="919"/>
      <c r="I107" s="919"/>
      <c r="J107" s="919"/>
      <c r="K107" s="920"/>
    </row>
    <row r="108" spans="1:11" x14ac:dyDescent="0.25">
      <c r="A108" s="918"/>
      <c r="B108" s="919"/>
      <c r="C108" s="919"/>
      <c r="D108" s="919"/>
      <c r="E108" s="919"/>
      <c r="F108" s="920"/>
      <c r="G108" s="918"/>
      <c r="H108" s="919"/>
      <c r="I108" s="919"/>
      <c r="J108" s="919"/>
      <c r="K108" s="920"/>
    </row>
    <row r="109" spans="1:11" x14ac:dyDescent="0.25">
      <c r="A109" s="918"/>
      <c r="B109" s="919"/>
      <c r="C109" s="919"/>
      <c r="D109" s="919"/>
      <c r="E109" s="919"/>
      <c r="F109" s="920"/>
      <c r="G109" s="918"/>
      <c r="H109" s="919"/>
      <c r="I109" s="919"/>
      <c r="J109" s="919"/>
      <c r="K109" s="920"/>
    </row>
    <row r="110" spans="1:11" x14ac:dyDescent="0.25">
      <c r="A110" s="918"/>
      <c r="B110" s="919"/>
      <c r="C110" s="919"/>
      <c r="D110" s="919"/>
      <c r="E110" s="919"/>
      <c r="F110" s="920"/>
      <c r="G110" s="918"/>
      <c r="H110" s="919"/>
      <c r="I110" s="919"/>
      <c r="J110" s="919"/>
      <c r="K110" s="920"/>
    </row>
    <row r="111" spans="1:11" x14ac:dyDescent="0.25">
      <c r="A111" s="918"/>
      <c r="B111" s="919"/>
      <c r="C111" s="919"/>
      <c r="D111" s="919"/>
      <c r="E111" s="919"/>
      <c r="F111" s="920"/>
      <c r="G111" s="918"/>
      <c r="H111" s="919"/>
      <c r="I111" s="919"/>
      <c r="J111" s="919"/>
      <c r="K111" s="920"/>
    </row>
    <row r="112" spans="1:11" x14ac:dyDescent="0.25">
      <c r="A112" s="918"/>
      <c r="B112" s="919"/>
      <c r="C112" s="919"/>
      <c r="D112" s="919"/>
      <c r="E112" s="919"/>
      <c r="F112" s="920"/>
      <c r="G112" s="918"/>
      <c r="H112" s="919"/>
      <c r="I112" s="919"/>
      <c r="J112" s="919"/>
      <c r="K112" s="920"/>
    </row>
    <row r="113" spans="1:11" x14ac:dyDescent="0.25">
      <c r="A113" s="918"/>
      <c r="B113" s="919"/>
      <c r="C113" s="919"/>
      <c r="D113" s="919"/>
      <c r="E113" s="919"/>
      <c r="F113" s="920"/>
      <c r="G113" s="918"/>
      <c r="H113" s="919"/>
      <c r="I113" s="919"/>
      <c r="J113" s="919"/>
      <c r="K113" s="920"/>
    </row>
    <row r="114" spans="1:11" x14ac:dyDescent="0.25">
      <c r="A114" s="918"/>
      <c r="B114" s="919"/>
      <c r="C114" s="919"/>
      <c r="D114" s="919"/>
      <c r="E114" s="919"/>
      <c r="F114" s="920"/>
      <c r="G114" s="918"/>
      <c r="H114" s="919"/>
      <c r="I114" s="919"/>
      <c r="J114" s="919"/>
      <c r="K114" s="920"/>
    </row>
    <row r="115" spans="1:11" ht="15.75" thickBot="1" x14ac:dyDescent="0.3">
      <c r="A115" s="918"/>
      <c r="B115" s="919"/>
      <c r="C115" s="919"/>
      <c r="D115" s="919"/>
      <c r="E115" s="919"/>
      <c r="F115" s="920"/>
      <c r="G115" s="918"/>
      <c r="H115" s="919"/>
      <c r="I115" s="919"/>
      <c r="J115" s="919"/>
      <c r="K115" s="920"/>
    </row>
    <row r="116" spans="1:11" x14ac:dyDescent="0.25">
      <c r="A116" s="956" t="s">
        <v>848</v>
      </c>
      <c r="B116" s="957"/>
      <c r="C116" s="957"/>
      <c r="D116" s="957"/>
      <c r="E116" s="957"/>
      <c r="F116" s="958"/>
      <c r="G116" s="962" t="s">
        <v>849</v>
      </c>
      <c r="H116" s="963"/>
      <c r="I116" s="963"/>
      <c r="J116" s="963"/>
      <c r="K116" s="964"/>
    </row>
    <row r="117" spans="1:11" ht="15.75" thickBot="1" x14ac:dyDescent="0.3">
      <c r="A117" s="959"/>
      <c r="B117" s="960"/>
      <c r="C117" s="960"/>
      <c r="D117" s="960"/>
      <c r="E117" s="960"/>
      <c r="F117" s="961"/>
      <c r="G117" s="965"/>
      <c r="H117" s="966"/>
      <c r="I117" s="966"/>
      <c r="J117" s="966"/>
      <c r="K117" s="967"/>
    </row>
    <row r="118" spans="1:11" x14ac:dyDescent="0.25">
      <c r="A118" s="918" t="s">
        <v>549</v>
      </c>
      <c r="B118" s="919"/>
      <c r="C118" s="919"/>
      <c r="D118" s="919"/>
      <c r="E118" s="919"/>
      <c r="F118" s="920"/>
      <c r="G118" s="918" t="s">
        <v>550</v>
      </c>
      <c r="H118" s="919"/>
      <c r="I118" s="919"/>
      <c r="J118" s="919"/>
      <c r="K118" s="920"/>
    </row>
    <row r="119" spans="1:11" x14ac:dyDescent="0.25">
      <c r="A119" s="918"/>
      <c r="B119" s="919"/>
      <c r="C119" s="919"/>
      <c r="D119" s="919"/>
      <c r="E119" s="919"/>
      <c r="F119" s="920"/>
      <c r="G119" s="918"/>
      <c r="H119" s="919"/>
      <c r="I119" s="919"/>
      <c r="J119" s="919"/>
      <c r="K119" s="920"/>
    </row>
    <row r="120" spans="1:11" x14ac:dyDescent="0.25">
      <c r="A120" s="918"/>
      <c r="B120" s="919"/>
      <c r="C120" s="919"/>
      <c r="D120" s="919"/>
      <c r="E120" s="919"/>
      <c r="F120" s="920"/>
      <c r="G120" s="918"/>
      <c r="H120" s="919"/>
      <c r="I120" s="919"/>
      <c r="J120" s="919"/>
      <c r="K120" s="920"/>
    </row>
    <row r="121" spans="1:11" x14ac:dyDescent="0.25">
      <c r="A121" s="918"/>
      <c r="B121" s="919"/>
      <c r="C121" s="919"/>
      <c r="D121" s="919"/>
      <c r="E121" s="919"/>
      <c r="F121" s="920"/>
      <c r="G121" s="918"/>
      <c r="H121" s="919"/>
      <c r="I121" s="919"/>
      <c r="J121" s="919"/>
      <c r="K121" s="920"/>
    </row>
    <row r="122" spans="1:11" x14ac:dyDescent="0.25">
      <c r="A122" s="918"/>
      <c r="B122" s="919"/>
      <c r="C122" s="919"/>
      <c r="D122" s="919"/>
      <c r="E122" s="919"/>
      <c r="F122" s="920"/>
      <c r="G122" s="918"/>
      <c r="H122" s="919"/>
      <c r="I122" s="919"/>
      <c r="J122" s="919"/>
      <c r="K122" s="920"/>
    </row>
    <row r="123" spans="1:11" x14ac:dyDescent="0.25">
      <c r="A123" s="918"/>
      <c r="B123" s="919"/>
      <c r="C123" s="919"/>
      <c r="D123" s="919"/>
      <c r="E123" s="919"/>
      <c r="F123" s="920"/>
      <c r="G123" s="918"/>
      <c r="H123" s="919"/>
      <c r="I123" s="919"/>
      <c r="J123" s="919"/>
      <c r="K123" s="920"/>
    </row>
    <row r="124" spans="1:11" x14ac:dyDescent="0.25">
      <c r="A124" s="918"/>
      <c r="B124" s="919"/>
      <c r="C124" s="919"/>
      <c r="D124" s="919"/>
      <c r="E124" s="919"/>
      <c r="F124" s="920"/>
      <c r="G124" s="918"/>
      <c r="H124" s="919"/>
      <c r="I124" s="919"/>
      <c r="J124" s="919"/>
      <c r="K124" s="920"/>
    </row>
    <row r="125" spans="1:11" x14ac:dyDescent="0.25">
      <c r="A125" s="918"/>
      <c r="B125" s="919"/>
      <c r="C125" s="919"/>
      <c r="D125" s="919"/>
      <c r="E125" s="919"/>
      <c r="F125" s="920"/>
      <c r="G125" s="918"/>
      <c r="H125" s="919"/>
      <c r="I125" s="919"/>
      <c r="J125" s="919"/>
      <c r="K125" s="920"/>
    </row>
    <row r="126" spans="1:11" x14ac:dyDescent="0.25">
      <c r="A126" s="918"/>
      <c r="B126" s="919"/>
      <c r="C126" s="919"/>
      <c r="D126" s="919"/>
      <c r="E126" s="919"/>
      <c r="F126" s="920"/>
      <c r="G126" s="918"/>
      <c r="H126" s="919"/>
      <c r="I126" s="919"/>
      <c r="J126" s="919"/>
      <c r="K126" s="920"/>
    </row>
    <row r="127" spans="1:11" x14ac:dyDescent="0.25">
      <c r="A127" s="918"/>
      <c r="B127" s="919"/>
      <c r="C127" s="919"/>
      <c r="D127" s="919"/>
      <c r="E127" s="919"/>
      <c r="F127" s="920"/>
      <c r="G127" s="918"/>
      <c r="H127" s="919"/>
      <c r="I127" s="919"/>
      <c r="J127" s="919"/>
      <c r="K127" s="920"/>
    </row>
    <row r="128" spans="1:11" x14ac:dyDescent="0.25">
      <c r="A128" s="918"/>
      <c r="B128" s="919"/>
      <c r="C128" s="919"/>
      <c r="D128" s="919"/>
      <c r="E128" s="919"/>
      <c r="F128" s="920"/>
      <c r="G128" s="918"/>
      <c r="H128" s="919"/>
      <c r="I128" s="919"/>
      <c r="J128" s="919"/>
      <c r="K128" s="920"/>
    </row>
    <row r="129" spans="1:11" x14ac:dyDescent="0.25">
      <c r="A129" s="918"/>
      <c r="B129" s="919"/>
      <c r="C129" s="919"/>
      <c r="D129" s="919"/>
      <c r="E129" s="919"/>
      <c r="F129" s="920"/>
      <c r="G129" s="918"/>
      <c r="H129" s="919"/>
      <c r="I129" s="919"/>
      <c r="J129" s="919"/>
      <c r="K129" s="920"/>
    </row>
    <row r="130" spans="1:11" x14ac:dyDescent="0.25">
      <c r="A130" s="918"/>
      <c r="B130" s="919"/>
      <c r="C130" s="919"/>
      <c r="D130" s="919"/>
      <c r="E130" s="919"/>
      <c r="F130" s="920"/>
      <c r="G130" s="918"/>
      <c r="H130" s="919"/>
      <c r="I130" s="919"/>
      <c r="J130" s="919"/>
      <c r="K130" s="920"/>
    </row>
    <row r="131" spans="1:11" ht="15.75" thickBot="1" x14ac:dyDescent="0.3">
      <c r="A131" s="918"/>
      <c r="B131" s="919"/>
      <c r="C131" s="919"/>
      <c r="D131" s="919"/>
      <c r="E131" s="919"/>
      <c r="F131" s="920"/>
      <c r="G131" s="918"/>
      <c r="H131" s="919"/>
      <c r="I131" s="919"/>
      <c r="J131" s="919"/>
      <c r="K131" s="920"/>
    </row>
    <row r="132" spans="1:11" x14ac:dyDescent="0.25">
      <c r="A132" s="956" t="s">
        <v>1013</v>
      </c>
      <c r="B132" s="957"/>
      <c r="C132" s="957"/>
      <c r="D132" s="957"/>
      <c r="E132" s="957"/>
      <c r="F132" s="958"/>
      <c r="G132" s="962" t="s">
        <v>1013</v>
      </c>
      <c r="H132" s="963"/>
      <c r="I132" s="963"/>
      <c r="J132" s="963"/>
      <c r="K132" s="964"/>
    </row>
    <row r="133" spans="1:11" ht="15.75" thickBot="1" x14ac:dyDescent="0.3">
      <c r="A133" s="959"/>
      <c r="B133" s="960"/>
      <c r="C133" s="960"/>
      <c r="D133" s="960"/>
      <c r="E133" s="960"/>
      <c r="F133" s="961"/>
      <c r="G133" s="965"/>
      <c r="H133" s="966"/>
      <c r="I133" s="966"/>
      <c r="J133" s="966"/>
      <c r="K133" s="967"/>
    </row>
    <row r="134" spans="1:11" x14ac:dyDescent="0.25">
      <c r="A134" s="921" t="s">
        <v>613</v>
      </c>
      <c r="B134" s="922"/>
      <c r="C134" s="922"/>
      <c r="D134" s="922"/>
      <c r="E134" s="922"/>
      <c r="F134" s="923"/>
      <c r="G134" s="921" t="s">
        <v>614</v>
      </c>
      <c r="H134" s="922"/>
      <c r="I134" s="922"/>
      <c r="J134" s="922"/>
      <c r="K134" s="923"/>
    </row>
    <row r="135" spans="1:11" x14ac:dyDescent="0.25">
      <c r="A135" s="918"/>
      <c r="B135" s="919"/>
      <c r="C135" s="919"/>
      <c r="D135" s="919"/>
      <c r="E135" s="919"/>
      <c r="F135" s="920"/>
      <c r="G135" s="918"/>
      <c r="H135" s="919"/>
      <c r="I135" s="919"/>
      <c r="J135" s="919"/>
      <c r="K135" s="920"/>
    </row>
    <row r="136" spans="1:11" x14ac:dyDescent="0.25">
      <c r="A136" s="918"/>
      <c r="B136" s="919"/>
      <c r="C136" s="919"/>
      <c r="D136" s="919"/>
      <c r="E136" s="919"/>
      <c r="F136" s="920"/>
      <c r="G136" s="918"/>
      <c r="H136" s="919"/>
      <c r="I136" s="919"/>
      <c r="J136" s="919"/>
      <c r="K136" s="920"/>
    </row>
    <row r="137" spans="1:11" x14ac:dyDescent="0.25">
      <c r="A137" s="918"/>
      <c r="B137" s="919"/>
      <c r="C137" s="919"/>
      <c r="D137" s="919"/>
      <c r="E137" s="919"/>
      <c r="F137" s="920"/>
      <c r="G137" s="918"/>
      <c r="H137" s="919"/>
      <c r="I137" s="919"/>
      <c r="J137" s="919"/>
      <c r="K137" s="920"/>
    </row>
    <row r="138" spans="1:11" x14ac:dyDescent="0.25">
      <c r="A138" s="918"/>
      <c r="B138" s="919"/>
      <c r="C138" s="919"/>
      <c r="D138" s="919"/>
      <c r="E138" s="919"/>
      <c r="F138" s="920"/>
      <c r="G138" s="918"/>
      <c r="H138" s="919"/>
      <c r="I138" s="919"/>
      <c r="J138" s="919"/>
      <c r="K138" s="920"/>
    </row>
    <row r="139" spans="1:11" x14ac:dyDescent="0.25">
      <c r="A139" s="918"/>
      <c r="B139" s="919"/>
      <c r="C139" s="919"/>
      <c r="D139" s="919"/>
      <c r="E139" s="919"/>
      <c r="F139" s="920"/>
      <c r="G139" s="918"/>
      <c r="H139" s="919"/>
      <c r="I139" s="919"/>
      <c r="J139" s="919"/>
      <c r="K139" s="920"/>
    </row>
    <row r="140" spans="1:11" x14ac:dyDescent="0.25">
      <c r="A140" s="918"/>
      <c r="B140" s="919"/>
      <c r="C140" s="919"/>
      <c r="D140" s="919"/>
      <c r="E140" s="919"/>
      <c r="F140" s="920"/>
      <c r="G140" s="918"/>
      <c r="H140" s="919"/>
      <c r="I140" s="919"/>
      <c r="J140" s="919"/>
      <c r="K140" s="920"/>
    </row>
    <row r="141" spans="1:11" x14ac:dyDescent="0.25">
      <c r="A141" s="918"/>
      <c r="B141" s="919"/>
      <c r="C141" s="919"/>
      <c r="D141" s="919"/>
      <c r="E141" s="919"/>
      <c r="F141" s="920"/>
      <c r="G141" s="918"/>
      <c r="H141" s="919"/>
      <c r="I141" s="919"/>
      <c r="J141" s="919"/>
      <c r="K141" s="920"/>
    </row>
    <row r="142" spans="1:11" x14ac:dyDescent="0.25">
      <c r="A142" s="918"/>
      <c r="B142" s="919"/>
      <c r="C142" s="919"/>
      <c r="D142" s="919"/>
      <c r="E142" s="919"/>
      <c r="F142" s="920"/>
      <c r="G142" s="918"/>
      <c r="H142" s="919"/>
      <c r="I142" s="919"/>
      <c r="J142" s="919"/>
      <c r="K142" s="920"/>
    </row>
    <row r="143" spans="1:11" x14ac:dyDescent="0.25">
      <c r="A143" s="918"/>
      <c r="B143" s="919"/>
      <c r="C143" s="919"/>
      <c r="D143" s="919"/>
      <c r="E143" s="919"/>
      <c r="F143" s="920"/>
      <c r="G143" s="918"/>
      <c r="H143" s="919"/>
      <c r="I143" s="919"/>
      <c r="J143" s="919"/>
      <c r="K143" s="920"/>
    </row>
    <row r="144" spans="1:11" x14ac:dyDescent="0.25">
      <c r="A144" s="918"/>
      <c r="B144" s="919"/>
      <c r="C144" s="919"/>
      <c r="D144" s="919"/>
      <c r="E144" s="919"/>
      <c r="F144" s="920"/>
      <c r="G144" s="918"/>
      <c r="H144" s="919"/>
      <c r="I144" s="919"/>
      <c r="J144" s="919"/>
      <c r="K144" s="920"/>
    </row>
    <row r="145" spans="1:11" x14ac:dyDescent="0.25">
      <c r="A145" s="918"/>
      <c r="B145" s="919"/>
      <c r="C145" s="919"/>
      <c r="D145" s="919"/>
      <c r="E145" s="919"/>
      <c r="F145" s="920"/>
      <c r="G145" s="918"/>
      <c r="H145" s="919"/>
      <c r="I145" s="919"/>
      <c r="J145" s="919"/>
      <c r="K145" s="920"/>
    </row>
    <row r="146" spans="1:11" x14ac:dyDescent="0.25">
      <c r="A146" s="918"/>
      <c r="B146" s="919"/>
      <c r="C146" s="919"/>
      <c r="D146" s="919"/>
      <c r="E146" s="919"/>
      <c r="F146" s="920"/>
      <c r="G146" s="918"/>
      <c r="H146" s="919"/>
      <c r="I146" s="919"/>
      <c r="J146" s="919"/>
      <c r="K146" s="920"/>
    </row>
    <row r="147" spans="1:11" ht="15.75" thickBot="1" x14ac:dyDescent="0.3">
      <c r="A147" s="918"/>
      <c r="B147" s="919"/>
      <c r="C147" s="919"/>
      <c r="D147" s="919"/>
      <c r="E147" s="919"/>
      <c r="F147" s="920"/>
      <c r="G147" s="918"/>
      <c r="H147" s="919"/>
      <c r="I147" s="919"/>
      <c r="J147" s="919"/>
      <c r="K147" s="920"/>
    </row>
    <row r="148" spans="1:11" x14ac:dyDescent="0.25">
      <c r="A148" s="956" t="s">
        <v>1014</v>
      </c>
      <c r="B148" s="957"/>
      <c r="C148" s="957"/>
      <c r="D148" s="957"/>
      <c r="E148" s="957"/>
      <c r="F148" s="958"/>
      <c r="G148" s="962" t="s">
        <v>1015</v>
      </c>
      <c r="H148" s="963"/>
      <c r="I148" s="963"/>
      <c r="J148" s="963"/>
      <c r="K148" s="964"/>
    </row>
    <row r="149" spans="1:11" ht="15.75" thickBot="1" x14ac:dyDescent="0.3">
      <c r="A149" s="959"/>
      <c r="B149" s="960"/>
      <c r="C149" s="960"/>
      <c r="D149" s="960"/>
      <c r="E149" s="960"/>
      <c r="F149" s="961"/>
      <c r="G149" s="965"/>
      <c r="H149" s="966"/>
      <c r="I149" s="966"/>
      <c r="J149" s="966"/>
      <c r="K149" s="967"/>
    </row>
    <row r="150" spans="1:11" x14ac:dyDescent="0.25">
      <c r="A150" s="921" t="s">
        <v>615</v>
      </c>
      <c r="B150" s="922"/>
      <c r="C150" s="922"/>
      <c r="D150" s="922"/>
      <c r="E150" s="922"/>
      <c r="F150" s="923"/>
      <c r="G150" s="921"/>
      <c r="H150" s="922"/>
      <c r="I150" s="922"/>
      <c r="J150" s="922"/>
      <c r="K150" s="923"/>
    </row>
    <row r="151" spans="1:11" x14ac:dyDescent="0.25">
      <c r="A151" s="918"/>
      <c r="B151" s="919"/>
      <c r="C151" s="919"/>
      <c r="D151" s="919"/>
      <c r="E151" s="919"/>
      <c r="F151" s="920"/>
      <c r="G151" s="918"/>
      <c r="H151" s="919"/>
      <c r="I151" s="919"/>
      <c r="J151" s="919"/>
      <c r="K151" s="920"/>
    </row>
    <row r="152" spans="1:11" x14ac:dyDescent="0.25">
      <c r="A152" s="918"/>
      <c r="B152" s="919"/>
      <c r="C152" s="919"/>
      <c r="D152" s="919"/>
      <c r="E152" s="919"/>
      <c r="F152" s="920"/>
      <c r="G152" s="918"/>
      <c r="H152" s="919"/>
      <c r="I152" s="919"/>
      <c r="J152" s="919"/>
      <c r="K152" s="920"/>
    </row>
    <row r="153" spans="1:11" x14ac:dyDescent="0.25">
      <c r="A153" s="918"/>
      <c r="B153" s="919"/>
      <c r="C153" s="919"/>
      <c r="D153" s="919"/>
      <c r="E153" s="919"/>
      <c r="F153" s="920"/>
      <c r="G153" s="918"/>
      <c r="H153" s="919"/>
      <c r="I153" s="919"/>
      <c r="J153" s="919"/>
      <c r="K153" s="920"/>
    </row>
    <row r="154" spans="1:11" x14ac:dyDescent="0.25">
      <c r="A154" s="918"/>
      <c r="B154" s="919"/>
      <c r="C154" s="919"/>
      <c r="D154" s="919"/>
      <c r="E154" s="919"/>
      <c r="F154" s="920"/>
      <c r="G154" s="918"/>
      <c r="H154" s="919"/>
      <c r="I154" s="919"/>
      <c r="J154" s="919"/>
      <c r="K154" s="920"/>
    </row>
    <row r="155" spans="1:11" x14ac:dyDescent="0.25">
      <c r="A155" s="918"/>
      <c r="B155" s="919"/>
      <c r="C155" s="919"/>
      <c r="D155" s="919"/>
      <c r="E155" s="919"/>
      <c r="F155" s="920"/>
      <c r="G155" s="918"/>
      <c r="H155" s="919"/>
      <c r="I155" s="919"/>
      <c r="J155" s="919"/>
      <c r="K155" s="920"/>
    </row>
    <row r="156" spans="1:11" x14ac:dyDescent="0.25">
      <c r="A156" s="918"/>
      <c r="B156" s="919"/>
      <c r="C156" s="919"/>
      <c r="D156" s="919"/>
      <c r="E156" s="919"/>
      <c r="F156" s="920"/>
      <c r="G156" s="918"/>
      <c r="H156" s="919"/>
      <c r="I156" s="919"/>
      <c r="J156" s="919"/>
      <c r="K156" s="920"/>
    </row>
    <row r="157" spans="1:11" x14ac:dyDescent="0.25">
      <c r="A157" s="918"/>
      <c r="B157" s="919"/>
      <c r="C157" s="919"/>
      <c r="D157" s="919"/>
      <c r="E157" s="919"/>
      <c r="F157" s="920"/>
      <c r="G157" s="918"/>
      <c r="H157" s="919"/>
      <c r="I157" s="919"/>
      <c r="J157" s="919"/>
      <c r="K157" s="920"/>
    </row>
    <row r="158" spans="1:11" x14ac:dyDescent="0.25">
      <c r="A158" s="918"/>
      <c r="B158" s="919"/>
      <c r="C158" s="919"/>
      <c r="D158" s="919"/>
      <c r="E158" s="919"/>
      <c r="F158" s="920"/>
      <c r="G158" s="918"/>
      <c r="H158" s="919"/>
      <c r="I158" s="919"/>
      <c r="J158" s="919"/>
      <c r="K158" s="920"/>
    </row>
    <row r="159" spans="1:11" x14ac:dyDescent="0.25">
      <c r="A159" s="918"/>
      <c r="B159" s="919"/>
      <c r="C159" s="919"/>
      <c r="D159" s="919"/>
      <c r="E159" s="919"/>
      <c r="F159" s="920"/>
      <c r="G159" s="918"/>
      <c r="H159" s="919"/>
      <c r="I159" s="919"/>
      <c r="J159" s="919"/>
      <c r="K159" s="920"/>
    </row>
    <row r="160" spans="1:11" x14ac:dyDescent="0.25">
      <c r="A160" s="918"/>
      <c r="B160" s="919"/>
      <c r="C160" s="919"/>
      <c r="D160" s="919"/>
      <c r="E160" s="919"/>
      <c r="F160" s="920"/>
      <c r="G160" s="918"/>
      <c r="H160" s="919"/>
      <c r="I160" s="919"/>
      <c r="J160" s="919"/>
      <c r="K160" s="920"/>
    </row>
    <row r="161" spans="1:11" x14ac:dyDescent="0.25">
      <c r="A161" s="918"/>
      <c r="B161" s="919"/>
      <c r="C161" s="919"/>
      <c r="D161" s="919"/>
      <c r="E161" s="919"/>
      <c r="F161" s="920"/>
      <c r="G161" s="918"/>
      <c r="H161" s="919"/>
      <c r="I161" s="919"/>
      <c r="J161" s="919"/>
      <c r="K161" s="920"/>
    </row>
    <row r="162" spans="1:11" x14ac:dyDescent="0.25">
      <c r="A162" s="918"/>
      <c r="B162" s="919"/>
      <c r="C162" s="919"/>
      <c r="D162" s="919"/>
      <c r="E162" s="919"/>
      <c r="F162" s="920"/>
      <c r="G162" s="918"/>
      <c r="H162" s="919"/>
      <c r="I162" s="919"/>
      <c r="J162" s="919"/>
      <c r="K162" s="920"/>
    </row>
    <row r="163" spans="1:11" ht="15.75" thickBot="1" x14ac:dyDescent="0.3">
      <c r="A163" s="918"/>
      <c r="B163" s="919"/>
      <c r="C163" s="919"/>
      <c r="D163" s="919"/>
      <c r="E163" s="919"/>
      <c r="F163" s="920"/>
      <c r="G163" s="918"/>
      <c r="H163" s="919"/>
      <c r="I163" s="919"/>
      <c r="J163" s="919"/>
      <c r="K163" s="920"/>
    </row>
    <row r="164" spans="1:11" x14ac:dyDescent="0.25">
      <c r="A164" s="962" t="s">
        <v>1016</v>
      </c>
      <c r="B164" s="963"/>
      <c r="C164" s="963"/>
      <c r="D164" s="963"/>
      <c r="E164" s="963"/>
      <c r="F164" s="964"/>
      <c r="G164" s="962" t="s">
        <v>1017</v>
      </c>
      <c r="H164" s="963"/>
      <c r="I164" s="963"/>
      <c r="J164" s="963"/>
      <c r="K164" s="964"/>
    </row>
    <row r="165" spans="1:11" ht="15.75" thickBot="1" x14ac:dyDescent="0.3">
      <c r="A165" s="965"/>
      <c r="B165" s="966"/>
      <c r="C165" s="966"/>
      <c r="D165" s="966"/>
      <c r="E165" s="966"/>
      <c r="F165" s="967"/>
      <c r="G165" s="965"/>
      <c r="H165" s="966"/>
      <c r="I165" s="966"/>
      <c r="J165" s="966"/>
      <c r="K165" s="967"/>
    </row>
    <row r="166" spans="1:11" x14ac:dyDescent="0.25">
      <c r="A166" s="918"/>
      <c r="B166" s="919"/>
      <c r="C166" s="919"/>
      <c r="D166" s="919"/>
      <c r="E166" s="919"/>
      <c r="F166" s="920"/>
      <c r="G166" s="918" t="s">
        <v>550</v>
      </c>
      <c r="H166" s="919"/>
      <c r="I166" s="919"/>
      <c r="J166" s="919"/>
      <c r="K166" s="920"/>
    </row>
    <row r="167" spans="1:11" x14ac:dyDescent="0.25">
      <c r="A167" s="918"/>
      <c r="B167" s="919"/>
      <c r="C167" s="919"/>
      <c r="D167" s="919"/>
      <c r="E167" s="919"/>
      <c r="F167" s="920"/>
      <c r="G167" s="918"/>
      <c r="H167" s="919"/>
      <c r="I167" s="919"/>
      <c r="J167" s="919"/>
      <c r="K167" s="920"/>
    </row>
    <row r="168" spans="1:11" x14ac:dyDescent="0.25">
      <c r="A168" s="918"/>
      <c r="B168" s="919"/>
      <c r="C168" s="919"/>
      <c r="D168" s="919"/>
      <c r="E168" s="919"/>
      <c r="F168" s="920"/>
      <c r="G168" s="918"/>
      <c r="H168" s="919"/>
      <c r="I168" s="919"/>
      <c r="J168" s="919"/>
      <c r="K168" s="920"/>
    </row>
    <row r="169" spans="1:11" x14ac:dyDescent="0.25">
      <c r="A169" s="918"/>
      <c r="B169" s="919"/>
      <c r="C169" s="919"/>
      <c r="D169" s="919"/>
      <c r="E169" s="919"/>
      <c r="F169" s="920"/>
      <c r="G169" s="918"/>
      <c r="H169" s="919"/>
      <c r="I169" s="919"/>
      <c r="J169" s="919"/>
      <c r="K169" s="920"/>
    </row>
    <row r="170" spans="1:11" x14ac:dyDescent="0.25">
      <c r="A170" s="918"/>
      <c r="B170" s="919"/>
      <c r="C170" s="919"/>
      <c r="D170" s="919"/>
      <c r="E170" s="919"/>
      <c r="F170" s="920"/>
      <c r="G170" s="918"/>
      <c r="H170" s="919"/>
      <c r="I170" s="919"/>
      <c r="J170" s="919"/>
      <c r="K170" s="920"/>
    </row>
    <row r="171" spans="1:11" x14ac:dyDescent="0.25">
      <c r="A171" s="918"/>
      <c r="B171" s="919"/>
      <c r="C171" s="919"/>
      <c r="D171" s="919"/>
      <c r="E171" s="919"/>
      <c r="F171" s="920"/>
      <c r="G171" s="918"/>
      <c r="H171" s="919"/>
      <c r="I171" s="919"/>
      <c r="J171" s="919"/>
      <c r="K171" s="920"/>
    </row>
    <row r="172" spans="1:11" x14ac:dyDescent="0.25">
      <c r="A172" s="918"/>
      <c r="B172" s="919"/>
      <c r="C172" s="919"/>
      <c r="D172" s="919"/>
      <c r="E172" s="919"/>
      <c r="F172" s="920"/>
      <c r="G172" s="918"/>
      <c r="H172" s="919"/>
      <c r="I172" s="919"/>
      <c r="J172" s="919"/>
      <c r="K172" s="920"/>
    </row>
    <row r="173" spans="1:11" x14ac:dyDescent="0.25">
      <c r="A173" s="918"/>
      <c r="B173" s="919"/>
      <c r="C173" s="919"/>
      <c r="D173" s="919"/>
      <c r="E173" s="919"/>
      <c r="F173" s="920"/>
      <c r="G173" s="918"/>
      <c r="H173" s="919"/>
      <c r="I173" s="919"/>
      <c r="J173" s="919"/>
      <c r="K173" s="920"/>
    </row>
    <row r="174" spans="1:11" x14ac:dyDescent="0.25">
      <c r="A174" s="918"/>
      <c r="B174" s="919"/>
      <c r="C174" s="919"/>
      <c r="D174" s="919"/>
      <c r="E174" s="919"/>
      <c r="F174" s="920"/>
      <c r="G174" s="918"/>
      <c r="H174" s="919"/>
      <c r="I174" s="919"/>
      <c r="J174" s="919"/>
      <c r="K174" s="920"/>
    </row>
    <row r="175" spans="1:11" x14ac:dyDescent="0.25">
      <c r="A175" s="918"/>
      <c r="B175" s="919"/>
      <c r="C175" s="919"/>
      <c r="D175" s="919"/>
      <c r="E175" s="919"/>
      <c r="F175" s="920"/>
      <c r="G175" s="918"/>
      <c r="H175" s="919"/>
      <c r="I175" s="919"/>
      <c r="J175" s="919"/>
      <c r="K175" s="920"/>
    </row>
    <row r="176" spans="1:11" x14ac:dyDescent="0.25">
      <c r="A176" s="918"/>
      <c r="B176" s="919"/>
      <c r="C176" s="919"/>
      <c r="D176" s="919"/>
      <c r="E176" s="919"/>
      <c r="F176" s="920"/>
      <c r="G176" s="918"/>
      <c r="H176" s="919"/>
      <c r="I176" s="919"/>
      <c r="J176" s="919"/>
      <c r="K176" s="920"/>
    </row>
    <row r="177" spans="1:11" x14ac:dyDescent="0.25">
      <c r="A177" s="918"/>
      <c r="B177" s="919"/>
      <c r="C177" s="919"/>
      <c r="D177" s="919"/>
      <c r="E177" s="919"/>
      <c r="F177" s="920"/>
      <c r="G177" s="918"/>
      <c r="H177" s="919"/>
      <c r="I177" s="919"/>
      <c r="J177" s="919"/>
      <c r="K177" s="920"/>
    </row>
    <row r="178" spans="1:11" x14ac:dyDescent="0.25">
      <c r="A178" s="918"/>
      <c r="B178" s="919"/>
      <c r="C178" s="919"/>
      <c r="D178" s="919"/>
      <c r="E178" s="919"/>
      <c r="F178" s="920"/>
      <c r="G178" s="918"/>
      <c r="H178" s="919"/>
      <c r="I178" s="919"/>
      <c r="J178" s="919"/>
      <c r="K178" s="920"/>
    </row>
    <row r="179" spans="1:11" ht="15.75" thickBot="1" x14ac:dyDescent="0.3">
      <c r="A179" s="918"/>
      <c r="B179" s="919"/>
      <c r="C179" s="919"/>
      <c r="D179" s="919"/>
      <c r="E179" s="919"/>
      <c r="F179" s="920"/>
      <c r="G179" s="918"/>
      <c r="H179" s="919"/>
      <c r="I179" s="919"/>
      <c r="J179" s="919"/>
      <c r="K179" s="920"/>
    </row>
    <row r="180" spans="1:11" x14ac:dyDescent="0.25">
      <c r="A180" s="956" t="s">
        <v>1018</v>
      </c>
      <c r="B180" s="957"/>
      <c r="C180" s="957"/>
      <c r="D180" s="957"/>
      <c r="E180" s="957"/>
      <c r="F180" s="958"/>
      <c r="G180" s="962" t="s">
        <v>1019</v>
      </c>
      <c r="H180" s="963"/>
      <c r="I180" s="963"/>
      <c r="J180" s="963"/>
      <c r="K180" s="964"/>
    </row>
    <row r="181" spans="1:11" ht="15.75" thickBot="1" x14ac:dyDescent="0.3">
      <c r="A181" s="959"/>
      <c r="B181" s="960"/>
      <c r="C181" s="960"/>
      <c r="D181" s="960"/>
      <c r="E181" s="960"/>
      <c r="F181" s="961"/>
      <c r="G181" s="965"/>
      <c r="H181" s="966"/>
      <c r="I181" s="966"/>
      <c r="J181" s="966"/>
      <c r="K181" s="967"/>
    </row>
    <row r="182" spans="1:11" ht="15.75" hidden="1" thickBot="1" x14ac:dyDescent="0.3">
      <c r="A182" s="918"/>
      <c r="B182" s="919"/>
      <c r="C182" s="919"/>
      <c r="D182" s="919"/>
      <c r="E182" s="919"/>
      <c r="F182" s="920"/>
      <c r="G182" s="918" t="s">
        <v>550</v>
      </c>
      <c r="H182" s="919"/>
      <c r="I182" s="919"/>
      <c r="J182" s="919"/>
      <c r="K182" s="920"/>
    </row>
    <row r="183" spans="1:11" ht="15.75" hidden="1" thickBot="1" x14ac:dyDescent="0.3">
      <c r="A183" s="918"/>
      <c r="B183" s="919"/>
      <c r="C183" s="919"/>
      <c r="D183" s="919"/>
      <c r="E183" s="919"/>
      <c r="F183" s="920"/>
      <c r="G183" s="918"/>
      <c r="H183" s="919"/>
      <c r="I183" s="919"/>
      <c r="J183" s="919"/>
      <c r="K183" s="920"/>
    </row>
    <row r="184" spans="1:11" ht="15.75" hidden="1" thickBot="1" x14ac:dyDescent="0.3">
      <c r="A184" s="918"/>
      <c r="B184" s="919"/>
      <c r="C184" s="919"/>
      <c r="D184" s="919"/>
      <c r="E184" s="919"/>
      <c r="F184" s="920"/>
      <c r="G184" s="918"/>
      <c r="H184" s="919"/>
      <c r="I184" s="919"/>
      <c r="J184" s="919"/>
      <c r="K184" s="920"/>
    </row>
    <row r="185" spans="1:11" ht="15.75" hidden="1" thickBot="1" x14ac:dyDescent="0.3">
      <c r="A185" s="918"/>
      <c r="B185" s="919"/>
      <c r="C185" s="919"/>
      <c r="D185" s="919"/>
      <c r="E185" s="919"/>
      <c r="F185" s="920"/>
      <c r="G185" s="918"/>
      <c r="H185" s="919"/>
      <c r="I185" s="919"/>
      <c r="J185" s="919"/>
      <c r="K185" s="920"/>
    </row>
    <row r="186" spans="1:11" ht="15.75" hidden="1" thickBot="1" x14ac:dyDescent="0.3">
      <c r="A186" s="918"/>
      <c r="B186" s="919"/>
      <c r="C186" s="919"/>
      <c r="D186" s="919"/>
      <c r="E186" s="919"/>
      <c r="F186" s="920"/>
      <c r="G186" s="918"/>
      <c r="H186" s="919"/>
      <c r="I186" s="919"/>
      <c r="J186" s="919"/>
      <c r="K186" s="920"/>
    </row>
    <row r="187" spans="1:11" ht="15.75" hidden="1" thickBot="1" x14ac:dyDescent="0.3">
      <c r="A187" s="918"/>
      <c r="B187" s="919"/>
      <c r="C187" s="919"/>
      <c r="D187" s="919"/>
      <c r="E187" s="919"/>
      <c r="F187" s="920"/>
      <c r="G187" s="918"/>
      <c r="H187" s="919"/>
      <c r="I187" s="919"/>
      <c r="J187" s="919"/>
      <c r="K187" s="920"/>
    </row>
    <row r="188" spans="1:11" ht="15.75" hidden="1" thickBot="1" x14ac:dyDescent="0.3">
      <c r="A188" s="918"/>
      <c r="B188" s="919"/>
      <c r="C188" s="919"/>
      <c r="D188" s="919"/>
      <c r="E188" s="919"/>
      <c r="F188" s="920"/>
      <c r="G188" s="918"/>
      <c r="H188" s="919"/>
      <c r="I188" s="919"/>
      <c r="J188" s="919"/>
      <c r="K188" s="920"/>
    </row>
    <row r="189" spans="1:11" ht="15.75" hidden="1" thickBot="1" x14ac:dyDescent="0.3">
      <c r="A189" s="918"/>
      <c r="B189" s="919"/>
      <c r="C189" s="919"/>
      <c r="D189" s="919"/>
      <c r="E189" s="919"/>
      <c r="F189" s="920"/>
      <c r="G189" s="918"/>
      <c r="H189" s="919"/>
      <c r="I189" s="919"/>
      <c r="J189" s="919"/>
      <c r="K189" s="920"/>
    </row>
    <row r="190" spans="1:11" ht="15.75" hidden="1" thickBot="1" x14ac:dyDescent="0.3">
      <c r="A190" s="918"/>
      <c r="B190" s="919"/>
      <c r="C190" s="919"/>
      <c r="D190" s="919"/>
      <c r="E190" s="919"/>
      <c r="F190" s="920"/>
      <c r="G190" s="918"/>
      <c r="H190" s="919"/>
      <c r="I190" s="919"/>
      <c r="J190" s="919"/>
      <c r="K190" s="920"/>
    </row>
    <row r="191" spans="1:11" ht="15.75" hidden="1" thickBot="1" x14ac:dyDescent="0.3">
      <c r="A191" s="918"/>
      <c r="B191" s="919"/>
      <c r="C191" s="919"/>
      <c r="D191" s="919"/>
      <c r="E191" s="919"/>
      <c r="F191" s="920"/>
      <c r="G191" s="918"/>
      <c r="H191" s="919"/>
      <c r="I191" s="919"/>
      <c r="J191" s="919"/>
      <c r="K191" s="920"/>
    </row>
    <row r="192" spans="1:11" ht="15.75" hidden="1" thickBot="1" x14ac:dyDescent="0.3">
      <c r="A192" s="918"/>
      <c r="B192" s="919"/>
      <c r="C192" s="919"/>
      <c r="D192" s="919"/>
      <c r="E192" s="919"/>
      <c r="F192" s="920"/>
      <c r="G192" s="918"/>
      <c r="H192" s="919"/>
      <c r="I192" s="919"/>
      <c r="J192" s="919"/>
      <c r="K192" s="920"/>
    </row>
    <row r="193" spans="1:11" ht="15.75" hidden="1" thickBot="1" x14ac:dyDescent="0.3">
      <c r="A193" s="918"/>
      <c r="B193" s="919"/>
      <c r="C193" s="919"/>
      <c r="D193" s="919"/>
      <c r="E193" s="919"/>
      <c r="F193" s="920"/>
      <c r="G193" s="918"/>
      <c r="H193" s="919"/>
      <c r="I193" s="919"/>
      <c r="J193" s="919"/>
      <c r="K193" s="920"/>
    </row>
    <row r="194" spans="1:11" ht="15.75" hidden="1" thickBot="1" x14ac:dyDescent="0.3">
      <c r="A194" s="918"/>
      <c r="B194" s="919"/>
      <c r="C194" s="919"/>
      <c r="D194" s="919"/>
      <c r="E194" s="919"/>
      <c r="F194" s="920"/>
      <c r="G194" s="918"/>
      <c r="H194" s="919"/>
      <c r="I194" s="919"/>
      <c r="J194" s="919"/>
      <c r="K194" s="920"/>
    </row>
    <row r="195" spans="1:11" ht="15.75" hidden="1" thickBot="1" x14ac:dyDescent="0.3">
      <c r="A195" s="918"/>
      <c r="B195" s="919"/>
      <c r="C195" s="919"/>
      <c r="D195" s="919"/>
      <c r="E195" s="919"/>
      <c r="F195" s="920"/>
      <c r="G195" s="918"/>
      <c r="H195" s="919"/>
      <c r="I195" s="919"/>
      <c r="J195" s="919"/>
      <c r="K195" s="920"/>
    </row>
    <row r="196" spans="1:11" ht="15.75" hidden="1" thickBot="1" x14ac:dyDescent="0.3">
      <c r="A196" s="956" t="s">
        <v>760</v>
      </c>
      <c r="B196" s="957"/>
      <c r="C196" s="957"/>
      <c r="D196" s="957"/>
      <c r="E196" s="957"/>
      <c r="F196" s="958"/>
      <c r="G196" s="962" t="s">
        <v>761</v>
      </c>
      <c r="H196" s="963"/>
      <c r="I196" s="963"/>
      <c r="J196" s="963"/>
      <c r="K196" s="964"/>
    </row>
    <row r="197" spans="1:11" ht="15.75" hidden="1" thickBot="1" x14ac:dyDescent="0.3">
      <c r="A197" s="959"/>
      <c r="B197" s="960"/>
      <c r="C197" s="960"/>
      <c r="D197" s="960"/>
      <c r="E197" s="960"/>
      <c r="F197" s="961"/>
      <c r="G197" s="965"/>
      <c r="H197" s="966"/>
      <c r="I197" s="966"/>
      <c r="J197" s="966"/>
      <c r="K197" s="967"/>
    </row>
    <row r="198" spans="1:11" x14ac:dyDescent="0.25">
      <c r="A198" s="921" t="s">
        <v>613</v>
      </c>
      <c r="B198" s="922"/>
      <c r="C198" s="922"/>
      <c r="D198" s="922"/>
      <c r="E198" s="922"/>
      <c r="F198" s="923"/>
      <c r="G198" s="921" t="s">
        <v>614</v>
      </c>
      <c r="H198" s="922"/>
      <c r="I198" s="922"/>
      <c r="J198" s="922"/>
      <c r="K198" s="923"/>
    </row>
    <row r="199" spans="1:11" x14ac:dyDescent="0.25">
      <c r="A199" s="918"/>
      <c r="B199" s="919"/>
      <c r="C199" s="919"/>
      <c r="D199" s="919"/>
      <c r="E199" s="919"/>
      <c r="F199" s="920"/>
      <c r="G199" s="918"/>
      <c r="H199" s="919"/>
      <c r="I199" s="919"/>
      <c r="J199" s="919"/>
      <c r="K199" s="920"/>
    </row>
    <row r="200" spans="1:11" x14ac:dyDescent="0.25">
      <c r="A200" s="918"/>
      <c r="B200" s="919"/>
      <c r="C200" s="919"/>
      <c r="D200" s="919"/>
      <c r="E200" s="919"/>
      <c r="F200" s="920"/>
      <c r="G200" s="918"/>
      <c r="H200" s="919"/>
      <c r="I200" s="919"/>
      <c r="J200" s="919"/>
      <c r="K200" s="920"/>
    </row>
    <row r="201" spans="1:11" x14ac:dyDescent="0.25">
      <c r="A201" s="918"/>
      <c r="B201" s="919"/>
      <c r="C201" s="919"/>
      <c r="D201" s="919"/>
      <c r="E201" s="919"/>
      <c r="F201" s="920"/>
      <c r="G201" s="918"/>
      <c r="H201" s="919"/>
      <c r="I201" s="919"/>
      <c r="J201" s="919"/>
      <c r="K201" s="920"/>
    </row>
    <row r="202" spans="1:11" x14ac:dyDescent="0.25">
      <c r="A202" s="918"/>
      <c r="B202" s="919"/>
      <c r="C202" s="919"/>
      <c r="D202" s="919"/>
      <c r="E202" s="919"/>
      <c r="F202" s="920"/>
      <c r="G202" s="918"/>
      <c r="H202" s="919"/>
      <c r="I202" s="919"/>
      <c r="J202" s="919"/>
      <c r="K202" s="920"/>
    </row>
    <row r="203" spans="1:11" x14ac:dyDescent="0.25">
      <c r="A203" s="918"/>
      <c r="B203" s="919"/>
      <c r="C203" s="919"/>
      <c r="D203" s="919"/>
      <c r="E203" s="919"/>
      <c r="F203" s="920"/>
      <c r="G203" s="918"/>
      <c r="H203" s="919"/>
      <c r="I203" s="919"/>
      <c r="J203" s="919"/>
      <c r="K203" s="920"/>
    </row>
    <row r="204" spans="1:11" x14ac:dyDescent="0.25">
      <c r="A204" s="918"/>
      <c r="B204" s="919"/>
      <c r="C204" s="919"/>
      <c r="D204" s="919"/>
      <c r="E204" s="919"/>
      <c r="F204" s="920"/>
      <c r="G204" s="918"/>
      <c r="H204" s="919"/>
      <c r="I204" s="919"/>
      <c r="J204" s="919"/>
      <c r="K204" s="920"/>
    </row>
    <row r="205" spans="1:11" x14ac:dyDescent="0.25">
      <c r="A205" s="918"/>
      <c r="B205" s="919"/>
      <c r="C205" s="919"/>
      <c r="D205" s="919"/>
      <c r="E205" s="919"/>
      <c r="F205" s="920"/>
      <c r="G205" s="918"/>
      <c r="H205" s="919"/>
      <c r="I205" s="919"/>
      <c r="J205" s="919"/>
      <c r="K205" s="920"/>
    </row>
    <row r="206" spans="1:11" x14ac:dyDescent="0.25">
      <c r="A206" s="918"/>
      <c r="B206" s="919"/>
      <c r="C206" s="919"/>
      <c r="D206" s="919"/>
      <c r="E206" s="919"/>
      <c r="F206" s="920"/>
      <c r="G206" s="918"/>
      <c r="H206" s="919"/>
      <c r="I206" s="919"/>
      <c r="J206" s="919"/>
      <c r="K206" s="920"/>
    </row>
    <row r="207" spans="1:11" x14ac:dyDescent="0.25">
      <c r="A207" s="918"/>
      <c r="B207" s="919"/>
      <c r="C207" s="919"/>
      <c r="D207" s="919"/>
      <c r="E207" s="919"/>
      <c r="F207" s="920"/>
      <c r="G207" s="918"/>
      <c r="H207" s="919"/>
      <c r="I207" s="919"/>
      <c r="J207" s="919"/>
      <c r="K207" s="920"/>
    </row>
    <row r="208" spans="1:11" x14ac:dyDescent="0.25">
      <c r="A208" s="918"/>
      <c r="B208" s="919"/>
      <c r="C208" s="919"/>
      <c r="D208" s="919"/>
      <c r="E208" s="919"/>
      <c r="F208" s="920"/>
      <c r="G208" s="918"/>
      <c r="H208" s="919"/>
      <c r="I208" s="919"/>
      <c r="J208" s="919"/>
      <c r="K208" s="920"/>
    </row>
    <row r="209" spans="1:11" x14ac:dyDescent="0.25">
      <c r="A209" s="918"/>
      <c r="B209" s="919"/>
      <c r="C209" s="919"/>
      <c r="D209" s="919"/>
      <c r="E209" s="919"/>
      <c r="F209" s="920"/>
      <c r="G209" s="918"/>
      <c r="H209" s="919"/>
      <c r="I209" s="919"/>
      <c r="J209" s="919"/>
      <c r="K209" s="920"/>
    </row>
    <row r="210" spans="1:11" x14ac:dyDescent="0.25">
      <c r="A210" s="918"/>
      <c r="B210" s="919"/>
      <c r="C210" s="919"/>
      <c r="D210" s="919"/>
      <c r="E210" s="919"/>
      <c r="F210" s="920"/>
      <c r="G210" s="918"/>
      <c r="H210" s="919"/>
      <c r="I210" s="919"/>
      <c r="J210" s="919"/>
      <c r="K210" s="920"/>
    </row>
    <row r="211" spans="1:11" ht="15.75" thickBot="1" x14ac:dyDescent="0.3">
      <c r="A211" s="918"/>
      <c r="B211" s="919"/>
      <c r="C211" s="919"/>
      <c r="D211" s="919"/>
      <c r="E211" s="919"/>
      <c r="F211" s="920"/>
      <c r="G211" s="918"/>
      <c r="H211" s="919"/>
      <c r="I211" s="919"/>
      <c r="J211" s="919"/>
      <c r="K211" s="920"/>
    </row>
    <row r="212" spans="1:11" x14ac:dyDescent="0.25">
      <c r="A212" s="956" t="s">
        <v>1020</v>
      </c>
      <c r="B212" s="957"/>
      <c r="C212" s="957"/>
      <c r="D212" s="957"/>
      <c r="E212" s="957"/>
      <c r="F212" s="958"/>
      <c r="G212" s="962" t="s">
        <v>1021</v>
      </c>
      <c r="H212" s="963"/>
      <c r="I212" s="963"/>
      <c r="J212" s="963"/>
      <c r="K212" s="964"/>
    </row>
    <row r="213" spans="1:11" ht="15.75" thickBot="1" x14ac:dyDescent="0.3">
      <c r="A213" s="959"/>
      <c r="B213" s="960"/>
      <c r="C213" s="960"/>
      <c r="D213" s="960"/>
      <c r="E213" s="960"/>
      <c r="F213" s="961"/>
      <c r="G213" s="965"/>
      <c r="H213" s="966"/>
      <c r="I213" s="966"/>
      <c r="J213" s="966"/>
      <c r="K213" s="967"/>
    </row>
    <row r="214" spans="1:11" ht="15" customHeight="1" x14ac:dyDescent="0.25">
      <c r="A214" s="921" t="s">
        <v>613</v>
      </c>
      <c r="B214" s="922"/>
      <c r="C214" s="922"/>
      <c r="D214" s="922"/>
      <c r="E214" s="922"/>
      <c r="F214" s="923"/>
      <c r="G214" s="921" t="s">
        <v>614</v>
      </c>
      <c r="H214" s="922"/>
      <c r="I214" s="922"/>
      <c r="J214" s="922"/>
      <c r="K214" s="923"/>
    </row>
    <row r="215" spans="1:11" ht="15" customHeight="1" x14ac:dyDescent="0.25">
      <c r="A215" s="918"/>
      <c r="B215" s="919"/>
      <c r="C215" s="919"/>
      <c r="D215" s="919"/>
      <c r="E215" s="919"/>
      <c r="F215" s="920"/>
      <c r="G215" s="918"/>
      <c r="H215" s="919"/>
      <c r="I215" s="919"/>
      <c r="J215" s="919"/>
      <c r="K215" s="920"/>
    </row>
    <row r="216" spans="1:11" ht="15" customHeight="1" x14ac:dyDescent="0.25">
      <c r="A216" s="918"/>
      <c r="B216" s="919"/>
      <c r="C216" s="919"/>
      <c r="D216" s="919"/>
      <c r="E216" s="919"/>
      <c r="F216" s="920"/>
      <c r="G216" s="918"/>
      <c r="H216" s="919"/>
      <c r="I216" s="919"/>
      <c r="J216" s="919"/>
      <c r="K216" s="920"/>
    </row>
    <row r="217" spans="1:11" ht="15" customHeight="1" x14ac:dyDescent="0.25">
      <c r="A217" s="918"/>
      <c r="B217" s="919"/>
      <c r="C217" s="919"/>
      <c r="D217" s="919"/>
      <c r="E217" s="919"/>
      <c r="F217" s="920"/>
      <c r="G217" s="918"/>
      <c r="H217" s="919"/>
      <c r="I217" s="919"/>
      <c r="J217" s="919"/>
      <c r="K217" s="920"/>
    </row>
    <row r="218" spans="1:11" ht="15" customHeight="1" x14ac:dyDescent="0.25">
      <c r="A218" s="918"/>
      <c r="B218" s="919"/>
      <c r="C218" s="919"/>
      <c r="D218" s="919"/>
      <c r="E218" s="919"/>
      <c r="F218" s="920"/>
      <c r="G218" s="918"/>
      <c r="H218" s="919"/>
      <c r="I218" s="919"/>
      <c r="J218" s="919"/>
      <c r="K218" s="920"/>
    </row>
    <row r="219" spans="1:11" ht="15" customHeight="1" x14ac:dyDescent="0.25">
      <c r="A219" s="918"/>
      <c r="B219" s="919"/>
      <c r="C219" s="919"/>
      <c r="D219" s="919"/>
      <c r="E219" s="919"/>
      <c r="F219" s="920"/>
      <c r="G219" s="918"/>
      <c r="H219" s="919"/>
      <c r="I219" s="919"/>
      <c r="J219" s="919"/>
      <c r="K219" s="920"/>
    </row>
    <row r="220" spans="1:11" ht="15" customHeight="1" x14ac:dyDescent="0.25">
      <c r="A220" s="918"/>
      <c r="B220" s="919"/>
      <c r="C220" s="919"/>
      <c r="D220" s="919"/>
      <c r="E220" s="919"/>
      <c r="F220" s="920"/>
      <c r="G220" s="918"/>
      <c r="H220" s="919"/>
      <c r="I220" s="919"/>
      <c r="J220" s="919"/>
      <c r="K220" s="920"/>
    </row>
    <row r="221" spans="1:11" ht="15" customHeight="1" x14ac:dyDescent="0.25">
      <c r="A221" s="918"/>
      <c r="B221" s="919"/>
      <c r="C221" s="919"/>
      <c r="D221" s="919"/>
      <c r="E221" s="919"/>
      <c r="F221" s="920"/>
      <c r="G221" s="918"/>
      <c r="H221" s="919"/>
      <c r="I221" s="919"/>
      <c r="J221" s="919"/>
      <c r="K221" s="920"/>
    </row>
    <row r="222" spans="1:11" ht="15" customHeight="1" x14ac:dyDescent="0.25">
      <c r="A222" s="918"/>
      <c r="B222" s="919"/>
      <c r="C222" s="919"/>
      <c r="D222" s="919"/>
      <c r="E222" s="919"/>
      <c r="F222" s="920"/>
      <c r="G222" s="918"/>
      <c r="H222" s="919"/>
      <c r="I222" s="919"/>
      <c r="J222" s="919"/>
      <c r="K222" s="920"/>
    </row>
    <row r="223" spans="1:11" ht="15" customHeight="1" x14ac:dyDescent="0.25">
      <c r="A223" s="918"/>
      <c r="B223" s="919"/>
      <c r="C223" s="919"/>
      <c r="D223" s="919"/>
      <c r="E223" s="919"/>
      <c r="F223" s="920"/>
      <c r="G223" s="918"/>
      <c r="H223" s="919"/>
      <c r="I223" s="919"/>
      <c r="J223" s="919"/>
      <c r="K223" s="920"/>
    </row>
    <row r="224" spans="1:11" ht="15" customHeight="1" x14ac:dyDescent="0.25">
      <c r="A224" s="918"/>
      <c r="B224" s="919"/>
      <c r="C224" s="919"/>
      <c r="D224" s="919"/>
      <c r="E224" s="919"/>
      <c r="F224" s="920"/>
      <c r="G224" s="918"/>
      <c r="H224" s="919"/>
      <c r="I224" s="919"/>
      <c r="J224" s="919"/>
      <c r="K224" s="920"/>
    </row>
    <row r="225" spans="1:11" ht="15" customHeight="1" x14ac:dyDescent="0.25">
      <c r="A225" s="918"/>
      <c r="B225" s="919"/>
      <c r="C225" s="919"/>
      <c r="D225" s="919"/>
      <c r="E225" s="919"/>
      <c r="F225" s="920"/>
      <c r="G225" s="918"/>
      <c r="H225" s="919"/>
      <c r="I225" s="919"/>
      <c r="J225" s="919"/>
      <c r="K225" s="920"/>
    </row>
    <row r="226" spans="1:11" ht="15" customHeight="1" x14ac:dyDescent="0.25">
      <c r="A226" s="918"/>
      <c r="B226" s="919"/>
      <c r="C226" s="919"/>
      <c r="D226" s="919"/>
      <c r="E226" s="919"/>
      <c r="F226" s="920"/>
      <c r="G226" s="918"/>
      <c r="H226" s="919"/>
      <c r="I226" s="919"/>
      <c r="J226" s="919"/>
      <c r="K226" s="920"/>
    </row>
    <row r="227" spans="1:11" ht="15" customHeight="1" thickBot="1" x14ac:dyDescent="0.3">
      <c r="A227" s="918"/>
      <c r="B227" s="919"/>
      <c r="C227" s="919"/>
      <c r="D227" s="919"/>
      <c r="E227" s="919"/>
      <c r="F227" s="920"/>
      <c r="G227" s="918"/>
      <c r="H227" s="919"/>
      <c r="I227" s="919"/>
      <c r="J227" s="919"/>
      <c r="K227" s="920"/>
    </row>
    <row r="228" spans="1:11" ht="15" customHeight="1" x14ac:dyDescent="0.25">
      <c r="A228" s="956" t="s">
        <v>1022</v>
      </c>
      <c r="B228" s="957"/>
      <c r="C228" s="957"/>
      <c r="D228" s="957"/>
      <c r="E228" s="957"/>
      <c r="F228" s="958"/>
      <c r="G228" s="962" t="s">
        <v>1022</v>
      </c>
      <c r="H228" s="963"/>
      <c r="I228" s="963"/>
      <c r="J228" s="963"/>
      <c r="K228" s="964"/>
    </row>
    <row r="229" spans="1:11" ht="15" customHeight="1" thickBot="1" x14ac:dyDescent="0.3">
      <c r="A229" s="959"/>
      <c r="B229" s="960"/>
      <c r="C229" s="960"/>
      <c r="D229" s="960"/>
      <c r="E229" s="960"/>
      <c r="F229" s="961"/>
      <c r="G229" s="965"/>
      <c r="H229" s="966"/>
      <c r="I229" s="966"/>
      <c r="J229" s="966"/>
      <c r="K229" s="967"/>
    </row>
    <row r="230" spans="1:11" ht="15" customHeight="1" x14ac:dyDescent="0.25">
      <c r="A230" s="921" t="s">
        <v>613</v>
      </c>
      <c r="B230" s="922"/>
      <c r="C230" s="922"/>
      <c r="D230" s="922"/>
      <c r="E230" s="922"/>
      <c r="F230" s="923"/>
      <c r="G230" s="921" t="s">
        <v>614</v>
      </c>
      <c r="H230" s="922"/>
      <c r="I230" s="922"/>
      <c r="J230" s="922"/>
      <c r="K230" s="923"/>
    </row>
    <row r="231" spans="1:11" ht="15" customHeight="1" x14ac:dyDescent="0.25">
      <c r="A231" s="918"/>
      <c r="B231" s="919"/>
      <c r="C231" s="919"/>
      <c r="D231" s="919"/>
      <c r="E231" s="919"/>
      <c r="F231" s="920"/>
      <c r="G231" s="918"/>
      <c r="H231" s="919"/>
      <c r="I231" s="919"/>
      <c r="J231" s="919"/>
      <c r="K231" s="920"/>
    </row>
    <row r="232" spans="1:11" ht="15" customHeight="1" x14ac:dyDescent="0.25">
      <c r="A232" s="918"/>
      <c r="B232" s="919"/>
      <c r="C232" s="919"/>
      <c r="D232" s="919"/>
      <c r="E232" s="919"/>
      <c r="F232" s="920"/>
      <c r="G232" s="918"/>
      <c r="H232" s="919"/>
      <c r="I232" s="919"/>
      <c r="J232" s="919"/>
      <c r="K232" s="920"/>
    </row>
    <row r="233" spans="1:11" ht="15" customHeight="1" x14ac:dyDescent="0.25">
      <c r="A233" s="918"/>
      <c r="B233" s="919"/>
      <c r="C233" s="919"/>
      <c r="D233" s="919"/>
      <c r="E233" s="919"/>
      <c r="F233" s="920"/>
      <c r="G233" s="918"/>
      <c r="H233" s="919"/>
      <c r="I233" s="919"/>
      <c r="J233" s="919"/>
      <c r="K233" s="920"/>
    </row>
    <row r="234" spans="1:11" ht="15" customHeight="1" x14ac:dyDescent="0.25">
      <c r="A234" s="918"/>
      <c r="B234" s="919"/>
      <c r="C234" s="919"/>
      <c r="D234" s="919"/>
      <c r="E234" s="919"/>
      <c r="F234" s="920"/>
      <c r="G234" s="918"/>
      <c r="H234" s="919"/>
      <c r="I234" s="919"/>
      <c r="J234" s="919"/>
      <c r="K234" s="920"/>
    </row>
    <row r="235" spans="1:11" ht="15" customHeight="1" x14ac:dyDescent="0.25">
      <c r="A235" s="918"/>
      <c r="B235" s="919"/>
      <c r="C235" s="919"/>
      <c r="D235" s="919"/>
      <c r="E235" s="919"/>
      <c r="F235" s="920"/>
      <c r="G235" s="918"/>
      <c r="H235" s="919"/>
      <c r="I235" s="919"/>
      <c r="J235" s="919"/>
      <c r="K235" s="920"/>
    </row>
    <row r="236" spans="1:11" ht="15" customHeight="1" x14ac:dyDescent="0.25">
      <c r="A236" s="918"/>
      <c r="B236" s="919"/>
      <c r="C236" s="919"/>
      <c r="D236" s="919"/>
      <c r="E236" s="919"/>
      <c r="F236" s="920"/>
      <c r="G236" s="918"/>
      <c r="H236" s="919"/>
      <c r="I236" s="919"/>
      <c r="J236" s="919"/>
      <c r="K236" s="920"/>
    </row>
    <row r="237" spans="1:11" ht="15" customHeight="1" x14ac:dyDescent="0.25">
      <c r="A237" s="918"/>
      <c r="B237" s="919"/>
      <c r="C237" s="919"/>
      <c r="D237" s="919"/>
      <c r="E237" s="919"/>
      <c r="F237" s="920"/>
      <c r="G237" s="918"/>
      <c r="H237" s="919"/>
      <c r="I237" s="919"/>
      <c r="J237" s="919"/>
      <c r="K237" s="920"/>
    </row>
    <row r="238" spans="1:11" ht="15" customHeight="1" x14ac:dyDescent="0.25">
      <c r="A238" s="918"/>
      <c r="B238" s="919"/>
      <c r="C238" s="919"/>
      <c r="D238" s="919"/>
      <c r="E238" s="919"/>
      <c r="F238" s="920"/>
      <c r="G238" s="918"/>
      <c r="H238" s="919"/>
      <c r="I238" s="919"/>
      <c r="J238" s="919"/>
      <c r="K238" s="920"/>
    </row>
    <row r="239" spans="1:11" ht="15" customHeight="1" x14ac:dyDescent="0.25">
      <c r="A239" s="918"/>
      <c r="B239" s="919"/>
      <c r="C239" s="919"/>
      <c r="D239" s="919"/>
      <c r="E239" s="919"/>
      <c r="F239" s="920"/>
      <c r="G239" s="918"/>
      <c r="H239" s="919"/>
      <c r="I239" s="919"/>
      <c r="J239" s="919"/>
      <c r="K239" s="920"/>
    </row>
    <row r="240" spans="1:11" ht="15" customHeight="1" x14ac:dyDescent="0.25">
      <c r="A240" s="918"/>
      <c r="B240" s="919"/>
      <c r="C240" s="919"/>
      <c r="D240" s="919"/>
      <c r="E240" s="919"/>
      <c r="F240" s="920"/>
      <c r="G240" s="918"/>
      <c r="H240" s="919"/>
      <c r="I240" s="919"/>
      <c r="J240" s="919"/>
      <c r="K240" s="920"/>
    </row>
    <row r="241" spans="1:11" ht="15" customHeight="1" x14ac:dyDescent="0.25">
      <c r="A241" s="918"/>
      <c r="B241" s="919"/>
      <c r="C241" s="919"/>
      <c r="D241" s="919"/>
      <c r="E241" s="919"/>
      <c r="F241" s="920"/>
      <c r="G241" s="918"/>
      <c r="H241" s="919"/>
      <c r="I241" s="919"/>
      <c r="J241" s="919"/>
      <c r="K241" s="920"/>
    </row>
    <row r="242" spans="1:11" ht="15" customHeight="1" x14ac:dyDescent="0.25">
      <c r="A242" s="918"/>
      <c r="B242" s="919"/>
      <c r="C242" s="919"/>
      <c r="D242" s="919"/>
      <c r="E242" s="919"/>
      <c r="F242" s="920"/>
      <c r="G242" s="918"/>
      <c r="H242" s="919"/>
      <c r="I242" s="919"/>
      <c r="J242" s="919"/>
      <c r="K242" s="920"/>
    </row>
    <row r="243" spans="1:11" ht="15" customHeight="1" thickBot="1" x14ac:dyDescent="0.3">
      <c r="A243" s="918"/>
      <c r="B243" s="919"/>
      <c r="C243" s="919"/>
      <c r="D243" s="919"/>
      <c r="E243" s="919"/>
      <c r="F243" s="920"/>
      <c r="G243" s="918"/>
      <c r="H243" s="919"/>
      <c r="I243" s="919"/>
      <c r="J243" s="919"/>
      <c r="K243" s="920"/>
    </row>
    <row r="244" spans="1:11" ht="15" customHeight="1" x14ac:dyDescent="0.25">
      <c r="A244" s="956" t="s">
        <v>833</v>
      </c>
      <c r="B244" s="957"/>
      <c r="C244" s="957"/>
      <c r="D244" s="957"/>
      <c r="E244" s="957"/>
      <c r="F244" s="958"/>
      <c r="G244" s="962" t="s">
        <v>834</v>
      </c>
      <c r="H244" s="963"/>
      <c r="I244" s="963"/>
      <c r="J244" s="963"/>
      <c r="K244" s="964"/>
    </row>
    <row r="245" spans="1:11" ht="15" customHeight="1" thickBot="1" x14ac:dyDescent="0.3">
      <c r="A245" s="959"/>
      <c r="B245" s="960"/>
      <c r="C245" s="960"/>
      <c r="D245" s="960"/>
      <c r="E245" s="960"/>
      <c r="F245" s="961"/>
      <c r="G245" s="965"/>
      <c r="H245" s="966"/>
      <c r="I245" s="966"/>
      <c r="J245" s="966"/>
      <c r="K245" s="967"/>
    </row>
    <row r="246" spans="1:11" ht="15.75" hidden="1" thickBot="1" x14ac:dyDescent="0.3">
      <c r="A246" s="921" t="s">
        <v>615</v>
      </c>
      <c r="B246" s="922"/>
      <c r="C246" s="922"/>
      <c r="D246" s="922"/>
      <c r="E246" s="922"/>
      <c r="F246" s="923"/>
      <c r="G246" s="921" t="s">
        <v>616</v>
      </c>
      <c r="H246" s="922"/>
      <c r="I246" s="922"/>
      <c r="J246" s="922"/>
      <c r="K246" s="923"/>
    </row>
    <row r="247" spans="1:11" ht="15.75" hidden="1" thickBot="1" x14ac:dyDescent="0.3">
      <c r="A247" s="918"/>
      <c r="B247" s="919"/>
      <c r="C247" s="919"/>
      <c r="D247" s="919"/>
      <c r="E247" s="919"/>
      <c r="F247" s="920"/>
      <c r="G247" s="918"/>
      <c r="H247" s="919"/>
      <c r="I247" s="919"/>
      <c r="J247" s="919"/>
      <c r="K247" s="920"/>
    </row>
    <row r="248" spans="1:11" ht="15.75" hidden="1" thickBot="1" x14ac:dyDescent="0.3">
      <c r="A248" s="918"/>
      <c r="B248" s="919"/>
      <c r="C248" s="919"/>
      <c r="D248" s="919"/>
      <c r="E248" s="919"/>
      <c r="F248" s="920"/>
      <c r="G248" s="918"/>
      <c r="H248" s="919"/>
      <c r="I248" s="919"/>
      <c r="J248" s="919"/>
      <c r="K248" s="920"/>
    </row>
    <row r="249" spans="1:11" ht="15.75" hidden="1" thickBot="1" x14ac:dyDescent="0.3">
      <c r="A249" s="918"/>
      <c r="B249" s="919"/>
      <c r="C249" s="919"/>
      <c r="D249" s="919"/>
      <c r="E249" s="919"/>
      <c r="F249" s="920"/>
      <c r="G249" s="918"/>
      <c r="H249" s="919"/>
      <c r="I249" s="919"/>
      <c r="J249" s="919"/>
      <c r="K249" s="920"/>
    </row>
    <row r="250" spans="1:11" ht="15.75" hidden="1" thickBot="1" x14ac:dyDescent="0.3">
      <c r="A250" s="918"/>
      <c r="B250" s="919"/>
      <c r="C250" s="919"/>
      <c r="D250" s="919"/>
      <c r="E250" s="919"/>
      <c r="F250" s="920"/>
      <c r="G250" s="918"/>
      <c r="H250" s="919"/>
      <c r="I250" s="919"/>
      <c r="J250" s="919"/>
      <c r="K250" s="920"/>
    </row>
    <row r="251" spans="1:11" ht="15.75" hidden="1" thickBot="1" x14ac:dyDescent="0.3">
      <c r="A251" s="918"/>
      <c r="B251" s="919"/>
      <c r="C251" s="919"/>
      <c r="D251" s="919"/>
      <c r="E251" s="919"/>
      <c r="F251" s="920"/>
      <c r="G251" s="918"/>
      <c r="H251" s="919"/>
      <c r="I251" s="919"/>
      <c r="J251" s="919"/>
      <c r="K251" s="920"/>
    </row>
    <row r="252" spans="1:11" ht="15.75" hidden="1" thickBot="1" x14ac:dyDescent="0.3">
      <c r="A252" s="918"/>
      <c r="B252" s="919"/>
      <c r="C252" s="919"/>
      <c r="D252" s="919"/>
      <c r="E252" s="919"/>
      <c r="F252" s="920"/>
      <c r="G252" s="918"/>
      <c r="H252" s="919"/>
      <c r="I252" s="919"/>
      <c r="J252" s="919"/>
      <c r="K252" s="920"/>
    </row>
    <row r="253" spans="1:11" ht="15.75" hidden="1" thickBot="1" x14ac:dyDescent="0.3">
      <c r="A253" s="918"/>
      <c r="B253" s="919"/>
      <c r="C253" s="919"/>
      <c r="D253" s="919"/>
      <c r="E253" s="919"/>
      <c r="F253" s="920"/>
      <c r="G253" s="918"/>
      <c r="H253" s="919"/>
      <c r="I253" s="919"/>
      <c r="J253" s="919"/>
      <c r="K253" s="920"/>
    </row>
    <row r="254" spans="1:11" ht="15.75" hidden="1" thickBot="1" x14ac:dyDescent="0.3">
      <c r="A254" s="918"/>
      <c r="B254" s="919"/>
      <c r="C254" s="919"/>
      <c r="D254" s="919"/>
      <c r="E254" s="919"/>
      <c r="F254" s="920"/>
      <c r="G254" s="918"/>
      <c r="H254" s="919"/>
      <c r="I254" s="919"/>
      <c r="J254" s="919"/>
      <c r="K254" s="920"/>
    </row>
    <row r="255" spans="1:11" ht="15.75" hidden="1" thickBot="1" x14ac:dyDescent="0.3">
      <c r="A255" s="918"/>
      <c r="B255" s="919"/>
      <c r="C255" s="919"/>
      <c r="D255" s="919"/>
      <c r="E255" s="919"/>
      <c r="F255" s="920"/>
      <c r="G255" s="918"/>
      <c r="H255" s="919"/>
      <c r="I255" s="919"/>
      <c r="J255" s="919"/>
      <c r="K255" s="920"/>
    </row>
    <row r="256" spans="1:11" ht="15.75" hidden="1" thickBot="1" x14ac:dyDescent="0.3">
      <c r="A256" s="918"/>
      <c r="B256" s="919"/>
      <c r="C256" s="919"/>
      <c r="D256" s="919"/>
      <c r="E256" s="919"/>
      <c r="F256" s="920"/>
      <c r="G256" s="918"/>
      <c r="H256" s="919"/>
      <c r="I256" s="919"/>
      <c r="J256" s="919"/>
      <c r="K256" s="920"/>
    </row>
    <row r="257" spans="1:11" ht="15.75" hidden="1" thickBot="1" x14ac:dyDescent="0.3">
      <c r="A257" s="918"/>
      <c r="B257" s="919"/>
      <c r="C257" s="919"/>
      <c r="D257" s="919"/>
      <c r="E257" s="919"/>
      <c r="F257" s="920"/>
      <c r="G257" s="918"/>
      <c r="H257" s="919"/>
      <c r="I257" s="919"/>
      <c r="J257" s="919"/>
      <c r="K257" s="920"/>
    </row>
    <row r="258" spans="1:11" ht="15.75" hidden="1" thickBot="1" x14ac:dyDescent="0.3">
      <c r="A258" s="918"/>
      <c r="B258" s="919"/>
      <c r="C258" s="919"/>
      <c r="D258" s="919"/>
      <c r="E258" s="919"/>
      <c r="F258" s="920"/>
      <c r="G258" s="918"/>
      <c r="H258" s="919"/>
      <c r="I258" s="919"/>
      <c r="J258" s="919"/>
      <c r="K258" s="920"/>
    </row>
    <row r="259" spans="1:11" ht="15.75" hidden="1" thickBot="1" x14ac:dyDescent="0.3">
      <c r="A259" s="918"/>
      <c r="B259" s="919"/>
      <c r="C259" s="919"/>
      <c r="D259" s="919"/>
      <c r="E259" s="919"/>
      <c r="F259" s="920"/>
      <c r="G259" s="918"/>
      <c r="H259" s="919"/>
      <c r="I259" s="919"/>
      <c r="J259" s="919"/>
      <c r="K259" s="920"/>
    </row>
    <row r="260" spans="1:11" ht="15.75" hidden="1" thickBot="1" x14ac:dyDescent="0.3">
      <c r="A260" s="962" t="s">
        <v>692</v>
      </c>
      <c r="B260" s="963"/>
      <c r="C260" s="963"/>
      <c r="D260" s="963"/>
      <c r="E260" s="963"/>
      <c r="F260" s="964"/>
      <c r="G260" s="962" t="s">
        <v>693</v>
      </c>
      <c r="H260" s="963"/>
      <c r="I260" s="963"/>
      <c r="J260" s="963"/>
      <c r="K260" s="964"/>
    </row>
    <row r="261" spans="1:11" ht="15.75" hidden="1" thickBot="1" x14ac:dyDescent="0.3">
      <c r="A261" s="965"/>
      <c r="B261" s="966"/>
      <c r="C261" s="966"/>
      <c r="D261" s="966"/>
      <c r="E261" s="966"/>
      <c r="F261" s="967"/>
      <c r="G261" s="965"/>
      <c r="H261" s="966"/>
      <c r="I261" s="966"/>
      <c r="J261" s="966"/>
      <c r="K261" s="967"/>
    </row>
    <row r="262" spans="1:11" ht="15.75" hidden="1" thickBot="1" x14ac:dyDescent="0.3">
      <c r="A262" s="918" t="s">
        <v>549</v>
      </c>
      <c r="B262" s="919"/>
      <c r="C262" s="919"/>
      <c r="D262" s="919"/>
      <c r="E262" s="919"/>
      <c r="F262" s="920"/>
      <c r="G262" s="918" t="s">
        <v>550</v>
      </c>
      <c r="H262" s="919"/>
      <c r="I262" s="919"/>
      <c r="J262" s="919"/>
      <c r="K262" s="920"/>
    </row>
    <row r="263" spans="1:11" ht="15.75" hidden="1" thickBot="1" x14ac:dyDescent="0.3">
      <c r="A263" s="918"/>
      <c r="B263" s="919"/>
      <c r="C263" s="919"/>
      <c r="D263" s="919"/>
      <c r="E263" s="919"/>
      <c r="F263" s="920"/>
      <c r="G263" s="918"/>
      <c r="H263" s="919"/>
      <c r="I263" s="919"/>
      <c r="J263" s="919"/>
      <c r="K263" s="920"/>
    </row>
    <row r="264" spans="1:11" ht="15.75" hidden="1" thickBot="1" x14ac:dyDescent="0.3">
      <c r="A264" s="918"/>
      <c r="B264" s="919"/>
      <c r="C264" s="919"/>
      <c r="D264" s="919"/>
      <c r="E264" s="919"/>
      <c r="F264" s="920"/>
      <c r="G264" s="918"/>
      <c r="H264" s="919"/>
      <c r="I264" s="919"/>
      <c r="J264" s="919"/>
      <c r="K264" s="920"/>
    </row>
    <row r="265" spans="1:11" ht="15.75" hidden="1" thickBot="1" x14ac:dyDescent="0.3">
      <c r="A265" s="918"/>
      <c r="B265" s="919"/>
      <c r="C265" s="919"/>
      <c r="D265" s="919"/>
      <c r="E265" s="919"/>
      <c r="F265" s="920"/>
      <c r="G265" s="918"/>
      <c r="H265" s="919"/>
      <c r="I265" s="919"/>
      <c r="J265" s="919"/>
      <c r="K265" s="920"/>
    </row>
    <row r="266" spans="1:11" ht="15.75" hidden="1" thickBot="1" x14ac:dyDescent="0.3">
      <c r="A266" s="918"/>
      <c r="B266" s="919"/>
      <c r="C266" s="919"/>
      <c r="D266" s="919"/>
      <c r="E266" s="919"/>
      <c r="F266" s="920"/>
      <c r="G266" s="918"/>
      <c r="H266" s="919"/>
      <c r="I266" s="919"/>
      <c r="J266" s="919"/>
      <c r="K266" s="920"/>
    </row>
    <row r="267" spans="1:11" ht="15.75" hidden="1" thickBot="1" x14ac:dyDescent="0.3">
      <c r="A267" s="918"/>
      <c r="B267" s="919"/>
      <c r="C267" s="919"/>
      <c r="D267" s="919"/>
      <c r="E267" s="919"/>
      <c r="F267" s="920"/>
      <c r="G267" s="918"/>
      <c r="H267" s="919"/>
      <c r="I267" s="919"/>
      <c r="J267" s="919"/>
      <c r="K267" s="920"/>
    </row>
    <row r="268" spans="1:11" ht="15.75" hidden="1" thickBot="1" x14ac:dyDescent="0.3">
      <c r="A268" s="918"/>
      <c r="B268" s="919"/>
      <c r="C268" s="919"/>
      <c r="D268" s="919"/>
      <c r="E268" s="919"/>
      <c r="F268" s="920"/>
      <c r="G268" s="918"/>
      <c r="H268" s="919"/>
      <c r="I268" s="919"/>
      <c r="J268" s="919"/>
      <c r="K268" s="920"/>
    </row>
    <row r="269" spans="1:11" ht="15.75" hidden="1" thickBot="1" x14ac:dyDescent="0.3">
      <c r="A269" s="918"/>
      <c r="B269" s="919"/>
      <c r="C269" s="919"/>
      <c r="D269" s="919"/>
      <c r="E269" s="919"/>
      <c r="F269" s="920"/>
      <c r="G269" s="918"/>
      <c r="H269" s="919"/>
      <c r="I269" s="919"/>
      <c r="J269" s="919"/>
      <c r="K269" s="920"/>
    </row>
    <row r="270" spans="1:11" ht="15.75" hidden="1" thickBot="1" x14ac:dyDescent="0.3">
      <c r="A270" s="918"/>
      <c r="B270" s="919"/>
      <c r="C270" s="919"/>
      <c r="D270" s="919"/>
      <c r="E270" s="919"/>
      <c r="F270" s="920"/>
      <c r="G270" s="918"/>
      <c r="H270" s="919"/>
      <c r="I270" s="919"/>
      <c r="J270" s="919"/>
      <c r="K270" s="920"/>
    </row>
    <row r="271" spans="1:11" ht="15.75" hidden="1" thickBot="1" x14ac:dyDescent="0.3">
      <c r="A271" s="918"/>
      <c r="B271" s="919"/>
      <c r="C271" s="919"/>
      <c r="D271" s="919"/>
      <c r="E271" s="919"/>
      <c r="F271" s="920"/>
      <c r="G271" s="918"/>
      <c r="H271" s="919"/>
      <c r="I271" s="919"/>
      <c r="J271" s="919"/>
      <c r="K271" s="920"/>
    </row>
    <row r="272" spans="1:11" ht="15.75" hidden="1" thickBot="1" x14ac:dyDescent="0.3">
      <c r="A272" s="918"/>
      <c r="B272" s="919"/>
      <c r="C272" s="919"/>
      <c r="D272" s="919"/>
      <c r="E272" s="919"/>
      <c r="F272" s="920"/>
      <c r="G272" s="918"/>
      <c r="H272" s="919"/>
      <c r="I272" s="919"/>
      <c r="J272" s="919"/>
      <c r="K272" s="920"/>
    </row>
    <row r="273" spans="1:11" ht="15.75" hidden="1" thickBot="1" x14ac:dyDescent="0.3">
      <c r="A273" s="918"/>
      <c r="B273" s="919"/>
      <c r="C273" s="919"/>
      <c r="D273" s="919"/>
      <c r="E273" s="919"/>
      <c r="F273" s="920"/>
      <c r="G273" s="918"/>
      <c r="H273" s="919"/>
      <c r="I273" s="919"/>
      <c r="J273" s="919"/>
      <c r="K273" s="920"/>
    </row>
    <row r="274" spans="1:11" ht="15.75" hidden="1" thickBot="1" x14ac:dyDescent="0.3">
      <c r="A274" s="918"/>
      <c r="B274" s="919"/>
      <c r="C274" s="919"/>
      <c r="D274" s="919"/>
      <c r="E274" s="919"/>
      <c r="F274" s="920"/>
      <c r="G274" s="918"/>
      <c r="H274" s="919"/>
      <c r="I274" s="919"/>
      <c r="J274" s="919"/>
      <c r="K274" s="920"/>
    </row>
    <row r="275" spans="1:11" ht="15.75" hidden="1" thickBot="1" x14ac:dyDescent="0.3">
      <c r="A275" s="918"/>
      <c r="B275" s="919"/>
      <c r="C275" s="919"/>
      <c r="D275" s="919"/>
      <c r="E275" s="919"/>
      <c r="F275" s="920"/>
      <c r="G275" s="918"/>
      <c r="H275" s="919"/>
      <c r="I275" s="919"/>
      <c r="J275" s="919"/>
      <c r="K275" s="920"/>
    </row>
    <row r="276" spans="1:11" ht="15.75" hidden="1" thickBot="1" x14ac:dyDescent="0.3">
      <c r="A276" s="956" t="s">
        <v>694</v>
      </c>
      <c r="B276" s="957"/>
      <c r="C276" s="957"/>
      <c r="D276" s="957"/>
      <c r="E276" s="957"/>
      <c r="F276" s="958"/>
      <c r="G276" s="962" t="s">
        <v>695</v>
      </c>
      <c r="H276" s="963"/>
      <c r="I276" s="963"/>
      <c r="J276" s="963"/>
      <c r="K276" s="964"/>
    </row>
    <row r="277" spans="1:11" ht="15.75" hidden="1" thickBot="1" x14ac:dyDescent="0.3">
      <c r="A277" s="959"/>
      <c r="B277" s="960"/>
      <c r="C277" s="960"/>
      <c r="D277" s="960"/>
      <c r="E277" s="960"/>
      <c r="F277" s="961"/>
      <c r="G277" s="965"/>
      <c r="H277" s="966"/>
      <c r="I277" s="966"/>
      <c r="J277" s="966"/>
      <c r="K277" s="967"/>
    </row>
    <row r="278" spans="1:11" ht="15.75" hidden="1" thickBot="1" x14ac:dyDescent="0.3">
      <c r="A278" s="921" t="s">
        <v>613</v>
      </c>
      <c r="B278" s="922"/>
      <c r="C278" s="922"/>
      <c r="D278" s="922"/>
      <c r="E278" s="922"/>
      <c r="F278" s="923"/>
      <c r="G278" s="921" t="s">
        <v>614</v>
      </c>
      <c r="H278" s="922"/>
      <c r="I278" s="922"/>
      <c r="J278" s="922"/>
      <c r="K278" s="923"/>
    </row>
    <row r="279" spans="1:11" ht="15.75" hidden="1" thickBot="1" x14ac:dyDescent="0.3">
      <c r="A279" s="918"/>
      <c r="B279" s="919"/>
      <c r="C279" s="919"/>
      <c r="D279" s="919"/>
      <c r="E279" s="919"/>
      <c r="F279" s="920"/>
      <c r="G279" s="918"/>
      <c r="H279" s="919"/>
      <c r="I279" s="919"/>
      <c r="J279" s="919"/>
      <c r="K279" s="920"/>
    </row>
    <row r="280" spans="1:11" ht="15.75" hidden="1" thickBot="1" x14ac:dyDescent="0.3">
      <c r="A280" s="918"/>
      <c r="B280" s="919"/>
      <c r="C280" s="919"/>
      <c r="D280" s="919"/>
      <c r="E280" s="919"/>
      <c r="F280" s="920"/>
      <c r="G280" s="918"/>
      <c r="H280" s="919"/>
      <c r="I280" s="919"/>
      <c r="J280" s="919"/>
      <c r="K280" s="920"/>
    </row>
    <row r="281" spans="1:11" ht="15.75" hidden="1" thickBot="1" x14ac:dyDescent="0.3">
      <c r="A281" s="918"/>
      <c r="B281" s="919"/>
      <c r="C281" s="919"/>
      <c r="D281" s="919"/>
      <c r="E281" s="919"/>
      <c r="F281" s="920"/>
      <c r="G281" s="918"/>
      <c r="H281" s="919"/>
      <c r="I281" s="919"/>
      <c r="J281" s="919"/>
      <c r="K281" s="920"/>
    </row>
    <row r="282" spans="1:11" ht="15.75" hidden="1" thickBot="1" x14ac:dyDescent="0.3">
      <c r="A282" s="918"/>
      <c r="B282" s="919"/>
      <c r="C282" s="919"/>
      <c r="D282" s="919"/>
      <c r="E282" s="919"/>
      <c r="F282" s="920"/>
      <c r="G282" s="918"/>
      <c r="H282" s="919"/>
      <c r="I282" s="919"/>
      <c r="J282" s="919"/>
      <c r="K282" s="920"/>
    </row>
    <row r="283" spans="1:11" ht="15.75" hidden="1" thickBot="1" x14ac:dyDescent="0.3">
      <c r="A283" s="918"/>
      <c r="B283" s="919"/>
      <c r="C283" s="919"/>
      <c r="D283" s="919"/>
      <c r="E283" s="919"/>
      <c r="F283" s="920"/>
      <c r="G283" s="918"/>
      <c r="H283" s="919"/>
      <c r="I283" s="919"/>
      <c r="J283" s="919"/>
      <c r="K283" s="920"/>
    </row>
    <row r="284" spans="1:11" ht="15.75" hidden="1" thickBot="1" x14ac:dyDescent="0.3">
      <c r="A284" s="918"/>
      <c r="B284" s="919"/>
      <c r="C284" s="919"/>
      <c r="D284" s="919"/>
      <c r="E284" s="919"/>
      <c r="F284" s="920"/>
      <c r="G284" s="918"/>
      <c r="H284" s="919"/>
      <c r="I284" s="919"/>
      <c r="J284" s="919"/>
      <c r="K284" s="920"/>
    </row>
    <row r="285" spans="1:11" ht="15.75" hidden="1" thickBot="1" x14ac:dyDescent="0.3">
      <c r="A285" s="918"/>
      <c r="B285" s="919"/>
      <c r="C285" s="919"/>
      <c r="D285" s="919"/>
      <c r="E285" s="919"/>
      <c r="F285" s="920"/>
      <c r="G285" s="918"/>
      <c r="H285" s="919"/>
      <c r="I285" s="919"/>
      <c r="J285" s="919"/>
      <c r="K285" s="920"/>
    </row>
    <row r="286" spans="1:11" ht="15.75" hidden="1" thickBot="1" x14ac:dyDescent="0.3">
      <c r="A286" s="918"/>
      <c r="B286" s="919"/>
      <c r="C286" s="919"/>
      <c r="D286" s="919"/>
      <c r="E286" s="919"/>
      <c r="F286" s="920"/>
      <c r="G286" s="918"/>
      <c r="H286" s="919"/>
      <c r="I286" s="919"/>
      <c r="J286" s="919"/>
      <c r="K286" s="920"/>
    </row>
    <row r="287" spans="1:11" ht="15.75" hidden="1" thickBot="1" x14ac:dyDescent="0.3">
      <c r="A287" s="918"/>
      <c r="B287" s="919"/>
      <c r="C287" s="919"/>
      <c r="D287" s="919"/>
      <c r="E287" s="919"/>
      <c r="F287" s="920"/>
      <c r="G287" s="918"/>
      <c r="H287" s="919"/>
      <c r="I287" s="919"/>
      <c r="J287" s="919"/>
      <c r="K287" s="920"/>
    </row>
    <row r="288" spans="1:11" ht="15.75" hidden="1" thickBot="1" x14ac:dyDescent="0.3">
      <c r="A288" s="918"/>
      <c r="B288" s="919"/>
      <c r="C288" s="919"/>
      <c r="D288" s="919"/>
      <c r="E288" s="919"/>
      <c r="F288" s="920"/>
      <c r="G288" s="918"/>
      <c r="H288" s="919"/>
      <c r="I288" s="919"/>
      <c r="J288" s="919"/>
      <c r="K288" s="920"/>
    </row>
    <row r="289" spans="1:11" ht="15.75" hidden="1" thickBot="1" x14ac:dyDescent="0.3">
      <c r="A289" s="918"/>
      <c r="B289" s="919"/>
      <c r="C289" s="919"/>
      <c r="D289" s="919"/>
      <c r="E289" s="919"/>
      <c r="F289" s="920"/>
      <c r="G289" s="918"/>
      <c r="H289" s="919"/>
      <c r="I289" s="919"/>
      <c r="J289" s="919"/>
      <c r="K289" s="920"/>
    </row>
    <row r="290" spans="1:11" ht="15.75" hidden="1" thickBot="1" x14ac:dyDescent="0.3">
      <c r="A290" s="918"/>
      <c r="B290" s="919"/>
      <c r="C290" s="919"/>
      <c r="D290" s="919"/>
      <c r="E290" s="919"/>
      <c r="F290" s="920"/>
      <c r="G290" s="918"/>
      <c r="H290" s="919"/>
      <c r="I290" s="919"/>
      <c r="J290" s="919"/>
      <c r="K290" s="920"/>
    </row>
    <row r="291" spans="1:11" ht="15.75" hidden="1" thickBot="1" x14ac:dyDescent="0.3">
      <c r="A291" s="918"/>
      <c r="B291" s="919"/>
      <c r="C291" s="919"/>
      <c r="D291" s="919"/>
      <c r="E291" s="919"/>
      <c r="F291" s="920"/>
      <c r="G291" s="918"/>
      <c r="H291" s="919"/>
      <c r="I291" s="919"/>
      <c r="J291" s="919"/>
      <c r="K291" s="920"/>
    </row>
    <row r="292" spans="1:11" ht="15.75" hidden="1" thickBot="1" x14ac:dyDescent="0.3">
      <c r="A292" s="956" t="s">
        <v>670</v>
      </c>
      <c r="B292" s="957"/>
      <c r="C292" s="957"/>
      <c r="D292" s="957"/>
      <c r="E292" s="957"/>
      <c r="F292" s="958"/>
      <c r="G292" s="962" t="s">
        <v>679</v>
      </c>
      <c r="H292" s="963"/>
      <c r="I292" s="963"/>
      <c r="J292" s="963"/>
      <c r="K292" s="964"/>
    </row>
    <row r="293" spans="1:11" ht="15.75" hidden="1" thickBot="1" x14ac:dyDescent="0.3">
      <c r="A293" s="959"/>
      <c r="B293" s="960"/>
      <c r="C293" s="960"/>
      <c r="D293" s="960"/>
      <c r="E293" s="960"/>
      <c r="F293" s="961"/>
      <c r="G293" s="965"/>
      <c r="H293" s="966"/>
      <c r="I293" s="966"/>
      <c r="J293" s="966"/>
      <c r="K293" s="967"/>
    </row>
    <row r="294" spans="1:11" x14ac:dyDescent="0.25">
      <c r="A294" s="921" t="s">
        <v>615</v>
      </c>
      <c r="B294" s="922"/>
      <c r="C294" s="922"/>
      <c r="D294" s="922"/>
      <c r="E294" s="922"/>
      <c r="F294" s="923"/>
      <c r="G294" s="921" t="s">
        <v>616</v>
      </c>
      <c r="H294" s="922"/>
      <c r="I294" s="922"/>
      <c r="J294" s="922"/>
      <c r="K294" s="923"/>
    </row>
    <row r="295" spans="1:11" x14ac:dyDescent="0.25">
      <c r="A295" s="918"/>
      <c r="B295" s="919"/>
      <c r="C295" s="919"/>
      <c r="D295" s="919"/>
      <c r="E295" s="919"/>
      <c r="F295" s="920"/>
      <c r="G295" s="918"/>
      <c r="H295" s="919"/>
      <c r="I295" s="919"/>
      <c r="J295" s="919"/>
      <c r="K295" s="920"/>
    </row>
    <row r="296" spans="1:11" x14ac:dyDescent="0.25">
      <c r="A296" s="918"/>
      <c r="B296" s="919"/>
      <c r="C296" s="919"/>
      <c r="D296" s="919"/>
      <c r="E296" s="919"/>
      <c r="F296" s="920"/>
      <c r="G296" s="918"/>
      <c r="H296" s="919"/>
      <c r="I296" s="919"/>
      <c r="J296" s="919"/>
      <c r="K296" s="920"/>
    </row>
    <row r="297" spans="1:11" x14ac:dyDescent="0.25">
      <c r="A297" s="918"/>
      <c r="B297" s="919"/>
      <c r="C297" s="919"/>
      <c r="D297" s="919"/>
      <c r="E297" s="919"/>
      <c r="F297" s="920"/>
      <c r="G297" s="918"/>
      <c r="H297" s="919"/>
      <c r="I297" s="919"/>
      <c r="J297" s="919"/>
      <c r="K297" s="920"/>
    </row>
    <row r="298" spans="1:11" x14ac:dyDescent="0.25">
      <c r="A298" s="918"/>
      <c r="B298" s="919"/>
      <c r="C298" s="919"/>
      <c r="D298" s="919"/>
      <c r="E298" s="919"/>
      <c r="F298" s="920"/>
      <c r="G298" s="918"/>
      <c r="H298" s="919"/>
      <c r="I298" s="919"/>
      <c r="J298" s="919"/>
      <c r="K298" s="920"/>
    </row>
    <row r="299" spans="1:11" x14ac:dyDescent="0.25">
      <c r="A299" s="918"/>
      <c r="B299" s="919"/>
      <c r="C299" s="919"/>
      <c r="D299" s="919"/>
      <c r="E299" s="919"/>
      <c r="F299" s="920"/>
      <c r="G299" s="918"/>
      <c r="H299" s="919"/>
      <c r="I299" s="919"/>
      <c r="J299" s="919"/>
      <c r="K299" s="920"/>
    </row>
    <row r="300" spans="1:11" x14ac:dyDescent="0.25">
      <c r="A300" s="918"/>
      <c r="B300" s="919"/>
      <c r="C300" s="919"/>
      <c r="D300" s="919"/>
      <c r="E300" s="919"/>
      <c r="F300" s="920"/>
      <c r="G300" s="918"/>
      <c r="H300" s="919"/>
      <c r="I300" s="919"/>
      <c r="J300" s="919"/>
      <c r="K300" s="920"/>
    </row>
    <row r="301" spans="1:11" x14ac:dyDescent="0.25">
      <c r="A301" s="918"/>
      <c r="B301" s="919"/>
      <c r="C301" s="919"/>
      <c r="D301" s="919"/>
      <c r="E301" s="919"/>
      <c r="F301" s="920"/>
      <c r="G301" s="918"/>
      <c r="H301" s="919"/>
      <c r="I301" s="919"/>
      <c r="J301" s="919"/>
      <c r="K301" s="920"/>
    </row>
    <row r="302" spans="1:11" x14ac:dyDescent="0.25">
      <c r="A302" s="918"/>
      <c r="B302" s="919"/>
      <c r="C302" s="919"/>
      <c r="D302" s="919"/>
      <c r="E302" s="919"/>
      <c r="F302" s="920"/>
      <c r="G302" s="918"/>
      <c r="H302" s="919"/>
      <c r="I302" s="919"/>
      <c r="J302" s="919"/>
      <c r="K302" s="920"/>
    </row>
    <row r="303" spans="1:11" x14ac:dyDescent="0.25">
      <c r="A303" s="918"/>
      <c r="B303" s="919"/>
      <c r="C303" s="919"/>
      <c r="D303" s="919"/>
      <c r="E303" s="919"/>
      <c r="F303" s="920"/>
      <c r="G303" s="918"/>
      <c r="H303" s="919"/>
      <c r="I303" s="919"/>
      <c r="J303" s="919"/>
      <c r="K303" s="920"/>
    </row>
    <row r="304" spans="1:11" x14ac:dyDescent="0.25">
      <c r="A304" s="918"/>
      <c r="B304" s="919"/>
      <c r="C304" s="919"/>
      <c r="D304" s="919"/>
      <c r="E304" s="919"/>
      <c r="F304" s="920"/>
      <c r="G304" s="918"/>
      <c r="H304" s="919"/>
      <c r="I304" s="919"/>
      <c r="J304" s="919"/>
      <c r="K304" s="920"/>
    </row>
    <row r="305" spans="1:11" x14ac:dyDescent="0.25">
      <c r="A305" s="918"/>
      <c r="B305" s="919"/>
      <c r="C305" s="919"/>
      <c r="D305" s="919"/>
      <c r="E305" s="919"/>
      <c r="F305" s="920"/>
      <c r="G305" s="918"/>
      <c r="H305" s="919"/>
      <c r="I305" s="919"/>
      <c r="J305" s="919"/>
      <c r="K305" s="920"/>
    </row>
    <row r="306" spans="1:11" x14ac:dyDescent="0.25">
      <c r="A306" s="918"/>
      <c r="B306" s="919"/>
      <c r="C306" s="919"/>
      <c r="D306" s="919"/>
      <c r="E306" s="919"/>
      <c r="F306" s="920"/>
      <c r="G306" s="918"/>
      <c r="H306" s="919"/>
      <c r="I306" s="919"/>
      <c r="J306" s="919"/>
      <c r="K306" s="920"/>
    </row>
    <row r="307" spans="1:11" ht="15.75" thickBot="1" x14ac:dyDescent="0.3">
      <c r="A307" s="918"/>
      <c r="B307" s="919"/>
      <c r="C307" s="919"/>
      <c r="D307" s="919"/>
      <c r="E307" s="919"/>
      <c r="F307" s="920"/>
      <c r="G307" s="918"/>
      <c r="H307" s="919"/>
      <c r="I307" s="919"/>
      <c r="J307" s="919"/>
      <c r="K307" s="920"/>
    </row>
    <row r="308" spans="1:11" x14ac:dyDescent="0.25">
      <c r="A308" s="962" t="s">
        <v>1023</v>
      </c>
      <c r="B308" s="963"/>
      <c r="C308" s="963"/>
      <c r="D308" s="963"/>
      <c r="E308" s="963"/>
      <c r="F308" s="964"/>
      <c r="G308" s="962" t="s">
        <v>1024</v>
      </c>
      <c r="H308" s="963"/>
      <c r="I308" s="963"/>
      <c r="J308" s="963"/>
      <c r="K308" s="964"/>
    </row>
    <row r="309" spans="1:11" ht="15.75" thickBot="1" x14ac:dyDescent="0.3">
      <c r="A309" s="965"/>
      <c r="B309" s="966"/>
      <c r="C309" s="966"/>
      <c r="D309" s="966"/>
      <c r="E309" s="966"/>
      <c r="F309" s="967"/>
      <c r="G309" s="965"/>
      <c r="H309" s="966"/>
      <c r="I309" s="966"/>
      <c r="J309" s="966"/>
      <c r="K309" s="967"/>
    </row>
    <row r="310" spans="1:11" x14ac:dyDescent="0.25">
      <c r="A310" s="918"/>
      <c r="B310" s="919"/>
      <c r="C310" s="919"/>
      <c r="D310" s="919"/>
      <c r="E310" s="919"/>
      <c r="F310" s="920"/>
      <c r="G310" s="918" t="s">
        <v>550</v>
      </c>
      <c r="H310" s="919"/>
      <c r="I310" s="919"/>
      <c r="J310" s="919"/>
      <c r="K310" s="920"/>
    </row>
    <row r="311" spans="1:11" x14ac:dyDescent="0.25">
      <c r="A311" s="918"/>
      <c r="B311" s="919"/>
      <c r="C311" s="919"/>
      <c r="D311" s="919"/>
      <c r="E311" s="919"/>
      <c r="F311" s="920"/>
      <c r="G311" s="918"/>
      <c r="H311" s="919"/>
      <c r="I311" s="919"/>
      <c r="J311" s="919"/>
      <c r="K311" s="920"/>
    </row>
    <row r="312" spans="1:11" x14ac:dyDescent="0.25">
      <c r="A312" s="918"/>
      <c r="B312" s="919"/>
      <c r="C312" s="919"/>
      <c r="D312" s="919"/>
      <c r="E312" s="919"/>
      <c r="F312" s="920"/>
      <c r="G312" s="918"/>
      <c r="H312" s="919"/>
      <c r="I312" s="919"/>
      <c r="J312" s="919"/>
      <c r="K312" s="920"/>
    </row>
    <row r="313" spans="1:11" x14ac:dyDescent="0.25">
      <c r="A313" s="918"/>
      <c r="B313" s="919"/>
      <c r="C313" s="919"/>
      <c r="D313" s="919"/>
      <c r="E313" s="919"/>
      <c r="F313" s="920"/>
      <c r="G313" s="918"/>
      <c r="H313" s="919"/>
      <c r="I313" s="919"/>
      <c r="J313" s="919"/>
      <c r="K313" s="920"/>
    </row>
    <row r="314" spans="1:11" x14ac:dyDescent="0.25">
      <c r="A314" s="918"/>
      <c r="B314" s="919"/>
      <c r="C314" s="919"/>
      <c r="D314" s="919"/>
      <c r="E314" s="919"/>
      <c r="F314" s="920"/>
      <c r="G314" s="918"/>
      <c r="H314" s="919"/>
      <c r="I314" s="919"/>
      <c r="J314" s="919"/>
      <c r="K314" s="920"/>
    </row>
    <row r="315" spans="1:11" x14ac:dyDescent="0.25">
      <c r="A315" s="918"/>
      <c r="B315" s="919"/>
      <c r="C315" s="919"/>
      <c r="D315" s="919"/>
      <c r="E315" s="919"/>
      <c r="F315" s="920"/>
      <c r="G315" s="918"/>
      <c r="H315" s="919"/>
      <c r="I315" s="919"/>
      <c r="J315" s="919"/>
      <c r="K315" s="920"/>
    </row>
    <row r="316" spans="1:11" x14ac:dyDescent="0.25">
      <c r="A316" s="918"/>
      <c r="B316" s="919"/>
      <c r="C316" s="919"/>
      <c r="D316" s="919"/>
      <c r="E316" s="919"/>
      <c r="F316" s="920"/>
      <c r="G316" s="918"/>
      <c r="H316" s="919"/>
      <c r="I316" s="919"/>
      <c r="J316" s="919"/>
      <c r="K316" s="920"/>
    </row>
    <row r="317" spans="1:11" x14ac:dyDescent="0.25">
      <c r="A317" s="918"/>
      <c r="B317" s="919"/>
      <c r="C317" s="919"/>
      <c r="D317" s="919"/>
      <c r="E317" s="919"/>
      <c r="F317" s="920"/>
      <c r="G317" s="918"/>
      <c r="H317" s="919"/>
      <c r="I317" s="919"/>
      <c r="J317" s="919"/>
      <c r="K317" s="920"/>
    </row>
    <row r="318" spans="1:11" x14ac:dyDescent="0.25">
      <c r="A318" s="918"/>
      <c r="B318" s="919"/>
      <c r="C318" s="919"/>
      <c r="D318" s="919"/>
      <c r="E318" s="919"/>
      <c r="F318" s="920"/>
      <c r="G318" s="918"/>
      <c r="H318" s="919"/>
      <c r="I318" s="919"/>
      <c r="J318" s="919"/>
      <c r="K318" s="920"/>
    </row>
    <row r="319" spans="1:11" x14ac:dyDescent="0.25">
      <c r="A319" s="918"/>
      <c r="B319" s="919"/>
      <c r="C319" s="919"/>
      <c r="D319" s="919"/>
      <c r="E319" s="919"/>
      <c r="F319" s="920"/>
      <c r="G319" s="918"/>
      <c r="H319" s="919"/>
      <c r="I319" s="919"/>
      <c r="J319" s="919"/>
      <c r="K319" s="920"/>
    </row>
    <row r="320" spans="1:11" x14ac:dyDescent="0.25">
      <c r="A320" s="918"/>
      <c r="B320" s="919"/>
      <c r="C320" s="919"/>
      <c r="D320" s="919"/>
      <c r="E320" s="919"/>
      <c r="F320" s="920"/>
      <c r="G320" s="918"/>
      <c r="H320" s="919"/>
      <c r="I320" s="919"/>
      <c r="J320" s="919"/>
      <c r="K320" s="920"/>
    </row>
    <row r="321" spans="1:11" x14ac:dyDescent="0.25">
      <c r="A321" s="918"/>
      <c r="B321" s="919"/>
      <c r="C321" s="919"/>
      <c r="D321" s="919"/>
      <c r="E321" s="919"/>
      <c r="F321" s="920"/>
      <c r="G321" s="918"/>
      <c r="H321" s="919"/>
      <c r="I321" s="919"/>
      <c r="J321" s="919"/>
      <c r="K321" s="920"/>
    </row>
    <row r="322" spans="1:11" x14ac:dyDescent="0.25">
      <c r="A322" s="918"/>
      <c r="B322" s="919"/>
      <c r="C322" s="919"/>
      <c r="D322" s="919"/>
      <c r="E322" s="919"/>
      <c r="F322" s="920"/>
      <c r="G322" s="918"/>
      <c r="H322" s="919"/>
      <c r="I322" s="919"/>
      <c r="J322" s="919"/>
      <c r="K322" s="920"/>
    </row>
    <row r="323" spans="1:11" ht="15.75" thickBot="1" x14ac:dyDescent="0.3">
      <c r="A323" s="918"/>
      <c r="B323" s="919"/>
      <c r="C323" s="919"/>
      <c r="D323" s="919"/>
      <c r="E323" s="919"/>
      <c r="F323" s="920"/>
      <c r="G323" s="918"/>
      <c r="H323" s="919"/>
      <c r="I323" s="919"/>
      <c r="J323" s="919"/>
      <c r="K323" s="920"/>
    </row>
    <row r="324" spans="1:11" x14ac:dyDescent="0.25">
      <c r="A324" s="956" t="s">
        <v>1025</v>
      </c>
      <c r="B324" s="957"/>
      <c r="C324" s="957"/>
      <c r="D324" s="957"/>
      <c r="E324" s="957"/>
      <c r="F324" s="958"/>
      <c r="G324" s="962" t="s">
        <v>1025</v>
      </c>
      <c r="H324" s="963"/>
      <c r="I324" s="963"/>
      <c r="J324" s="963"/>
      <c r="K324" s="964"/>
    </row>
    <row r="325" spans="1:11" ht="15.75" thickBot="1" x14ac:dyDescent="0.3">
      <c r="A325" s="959"/>
      <c r="B325" s="960"/>
      <c r="C325" s="960"/>
      <c r="D325" s="960"/>
      <c r="E325" s="960"/>
      <c r="F325" s="961"/>
      <c r="G325" s="965"/>
      <c r="H325" s="966"/>
      <c r="I325" s="966"/>
      <c r="J325" s="966"/>
      <c r="K325" s="967"/>
    </row>
    <row r="326" spans="1:11" ht="15.75" hidden="1" thickBot="1" x14ac:dyDescent="0.3">
      <c r="A326" s="921" t="s">
        <v>613</v>
      </c>
      <c r="B326" s="922"/>
      <c r="C326" s="922"/>
      <c r="D326" s="922"/>
      <c r="E326" s="922"/>
      <c r="F326" s="923"/>
      <c r="G326" s="921"/>
      <c r="H326" s="922"/>
      <c r="I326" s="922"/>
      <c r="J326" s="922"/>
      <c r="K326" s="923"/>
    </row>
    <row r="327" spans="1:11" ht="15.75" hidden="1" thickBot="1" x14ac:dyDescent="0.3">
      <c r="A327" s="918"/>
      <c r="B327" s="919"/>
      <c r="C327" s="919"/>
      <c r="D327" s="919"/>
      <c r="E327" s="919"/>
      <c r="F327" s="920"/>
      <c r="G327" s="918"/>
      <c r="H327" s="919"/>
      <c r="I327" s="919"/>
      <c r="J327" s="919"/>
      <c r="K327" s="920"/>
    </row>
    <row r="328" spans="1:11" ht="15.75" hidden="1" thickBot="1" x14ac:dyDescent="0.3">
      <c r="A328" s="918"/>
      <c r="B328" s="919"/>
      <c r="C328" s="919"/>
      <c r="D328" s="919"/>
      <c r="E328" s="919"/>
      <c r="F328" s="920"/>
      <c r="G328" s="918"/>
      <c r="H328" s="919"/>
      <c r="I328" s="919"/>
      <c r="J328" s="919"/>
      <c r="K328" s="920"/>
    </row>
    <row r="329" spans="1:11" ht="15.75" hidden="1" thickBot="1" x14ac:dyDescent="0.3">
      <c r="A329" s="918"/>
      <c r="B329" s="919"/>
      <c r="C329" s="919"/>
      <c r="D329" s="919"/>
      <c r="E329" s="919"/>
      <c r="F329" s="920"/>
      <c r="G329" s="918"/>
      <c r="H329" s="919"/>
      <c r="I329" s="919"/>
      <c r="J329" s="919"/>
      <c r="K329" s="920"/>
    </row>
    <row r="330" spans="1:11" ht="15.75" hidden="1" thickBot="1" x14ac:dyDescent="0.3">
      <c r="A330" s="918"/>
      <c r="B330" s="919"/>
      <c r="C330" s="919"/>
      <c r="D330" s="919"/>
      <c r="E330" s="919"/>
      <c r="F330" s="920"/>
      <c r="G330" s="918"/>
      <c r="H330" s="919"/>
      <c r="I330" s="919"/>
      <c r="J330" s="919"/>
      <c r="K330" s="920"/>
    </row>
    <row r="331" spans="1:11" ht="15.75" hidden="1" thickBot="1" x14ac:dyDescent="0.3">
      <c r="A331" s="918"/>
      <c r="B331" s="919"/>
      <c r="C331" s="919"/>
      <c r="D331" s="919"/>
      <c r="E331" s="919"/>
      <c r="F331" s="920"/>
      <c r="G331" s="918"/>
      <c r="H331" s="919"/>
      <c r="I331" s="919"/>
      <c r="J331" s="919"/>
      <c r="K331" s="920"/>
    </row>
    <row r="332" spans="1:11" ht="15.75" hidden="1" thickBot="1" x14ac:dyDescent="0.3">
      <c r="A332" s="918"/>
      <c r="B332" s="919"/>
      <c r="C332" s="919"/>
      <c r="D332" s="919"/>
      <c r="E332" s="919"/>
      <c r="F332" s="920"/>
      <c r="G332" s="918"/>
      <c r="H332" s="919"/>
      <c r="I332" s="919"/>
      <c r="J332" s="919"/>
      <c r="K332" s="920"/>
    </row>
    <row r="333" spans="1:11" ht="15.75" hidden="1" thickBot="1" x14ac:dyDescent="0.3">
      <c r="A333" s="918"/>
      <c r="B333" s="919"/>
      <c r="C333" s="919"/>
      <c r="D333" s="919"/>
      <c r="E333" s="919"/>
      <c r="F333" s="920"/>
      <c r="G333" s="918"/>
      <c r="H333" s="919"/>
      <c r="I333" s="919"/>
      <c r="J333" s="919"/>
      <c r="K333" s="920"/>
    </row>
    <row r="334" spans="1:11" ht="15.75" hidden="1" thickBot="1" x14ac:dyDescent="0.3">
      <c r="A334" s="918"/>
      <c r="B334" s="919"/>
      <c r="C334" s="919"/>
      <c r="D334" s="919"/>
      <c r="E334" s="919"/>
      <c r="F334" s="920"/>
      <c r="G334" s="918"/>
      <c r="H334" s="919"/>
      <c r="I334" s="919"/>
      <c r="J334" s="919"/>
      <c r="K334" s="920"/>
    </row>
    <row r="335" spans="1:11" ht="15.75" hidden="1" thickBot="1" x14ac:dyDescent="0.3">
      <c r="A335" s="918"/>
      <c r="B335" s="919"/>
      <c r="C335" s="919"/>
      <c r="D335" s="919"/>
      <c r="E335" s="919"/>
      <c r="F335" s="920"/>
      <c r="G335" s="918"/>
      <c r="H335" s="919"/>
      <c r="I335" s="919"/>
      <c r="J335" s="919"/>
      <c r="K335" s="920"/>
    </row>
    <row r="336" spans="1:11" ht="15.75" hidden="1" thickBot="1" x14ac:dyDescent="0.3">
      <c r="A336" s="918"/>
      <c r="B336" s="919"/>
      <c r="C336" s="919"/>
      <c r="D336" s="919"/>
      <c r="E336" s="919"/>
      <c r="F336" s="920"/>
      <c r="G336" s="918"/>
      <c r="H336" s="919"/>
      <c r="I336" s="919"/>
      <c r="J336" s="919"/>
      <c r="K336" s="920"/>
    </row>
    <row r="337" spans="1:11" ht="15.75" hidden="1" thickBot="1" x14ac:dyDescent="0.3">
      <c r="A337" s="918"/>
      <c r="B337" s="919"/>
      <c r="C337" s="919"/>
      <c r="D337" s="919"/>
      <c r="E337" s="919"/>
      <c r="F337" s="920"/>
      <c r="G337" s="918"/>
      <c r="H337" s="919"/>
      <c r="I337" s="919"/>
      <c r="J337" s="919"/>
      <c r="K337" s="920"/>
    </row>
    <row r="338" spans="1:11" ht="15.75" hidden="1" thickBot="1" x14ac:dyDescent="0.3">
      <c r="A338" s="918"/>
      <c r="B338" s="919"/>
      <c r="C338" s="919"/>
      <c r="D338" s="919"/>
      <c r="E338" s="919"/>
      <c r="F338" s="920"/>
      <c r="G338" s="918"/>
      <c r="H338" s="919"/>
      <c r="I338" s="919"/>
      <c r="J338" s="919"/>
      <c r="K338" s="920"/>
    </row>
    <row r="339" spans="1:11" ht="15.75" hidden="1" thickBot="1" x14ac:dyDescent="0.3">
      <c r="A339" s="918"/>
      <c r="B339" s="919"/>
      <c r="C339" s="919"/>
      <c r="D339" s="919"/>
      <c r="E339" s="919"/>
      <c r="F339" s="920"/>
      <c r="G339" s="918"/>
      <c r="H339" s="919"/>
      <c r="I339" s="919"/>
      <c r="J339" s="919"/>
      <c r="K339" s="920"/>
    </row>
    <row r="340" spans="1:11" ht="15.75" hidden="1" thickBot="1" x14ac:dyDescent="0.3">
      <c r="A340" s="956" t="s">
        <v>627</v>
      </c>
      <c r="B340" s="957"/>
      <c r="C340" s="957"/>
      <c r="D340" s="957"/>
      <c r="E340" s="957"/>
      <c r="F340" s="958"/>
      <c r="G340" s="962" t="s">
        <v>627</v>
      </c>
      <c r="H340" s="963"/>
      <c r="I340" s="963"/>
      <c r="J340" s="963"/>
      <c r="K340" s="964"/>
    </row>
    <row r="341" spans="1:11" ht="15.75" hidden="1" thickBot="1" x14ac:dyDescent="0.3">
      <c r="A341" s="959"/>
      <c r="B341" s="960"/>
      <c r="C341" s="960"/>
      <c r="D341" s="960"/>
      <c r="E341" s="960"/>
      <c r="F341" s="961"/>
      <c r="G341" s="965"/>
      <c r="H341" s="966"/>
      <c r="I341" s="966"/>
      <c r="J341" s="966"/>
      <c r="K341" s="967"/>
    </row>
    <row r="342" spans="1:11" x14ac:dyDescent="0.25">
      <c r="A342" s="921"/>
      <c r="B342" s="922"/>
      <c r="C342" s="922"/>
      <c r="D342" s="922"/>
      <c r="E342" s="922"/>
      <c r="F342" s="923"/>
      <c r="G342" s="921"/>
      <c r="H342" s="922"/>
      <c r="I342" s="922"/>
      <c r="J342" s="922"/>
      <c r="K342" s="923"/>
    </row>
    <row r="343" spans="1:11" x14ac:dyDescent="0.25">
      <c r="A343" s="918"/>
      <c r="B343" s="919"/>
      <c r="C343" s="919"/>
      <c r="D343" s="919"/>
      <c r="E343" s="919"/>
      <c r="F343" s="920"/>
      <c r="G343" s="918"/>
      <c r="H343" s="919"/>
      <c r="I343" s="919"/>
      <c r="J343" s="919"/>
      <c r="K343" s="920"/>
    </row>
    <row r="344" spans="1:11" x14ac:dyDescent="0.25">
      <c r="A344" s="918"/>
      <c r="B344" s="919"/>
      <c r="C344" s="919"/>
      <c r="D344" s="919"/>
      <c r="E344" s="919"/>
      <c r="F344" s="920"/>
      <c r="G344" s="918"/>
      <c r="H344" s="919"/>
      <c r="I344" s="919"/>
      <c r="J344" s="919"/>
      <c r="K344" s="920"/>
    </row>
    <row r="345" spans="1:11" x14ac:dyDescent="0.25">
      <c r="A345" s="918"/>
      <c r="B345" s="919"/>
      <c r="C345" s="919"/>
      <c r="D345" s="919"/>
      <c r="E345" s="919"/>
      <c r="F345" s="920"/>
      <c r="G345" s="918"/>
      <c r="H345" s="919"/>
      <c r="I345" s="919"/>
      <c r="J345" s="919"/>
      <c r="K345" s="920"/>
    </row>
    <row r="346" spans="1:11" x14ac:dyDescent="0.25">
      <c r="A346" s="918"/>
      <c r="B346" s="919"/>
      <c r="C346" s="919"/>
      <c r="D346" s="919"/>
      <c r="E346" s="919"/>
      <c r="F346" s="920"/>
      <c r="G346" s="918"/>
      <c r="H346" s="919"/>
      <c r="I346" s="919"/>
      <c r="J346" s="919"/>
      <c r="K346" s="920"/>
    </row>
    <row r="347" spans="1:11" x14ac:dyDescent="0.25">
      <c r="A347" s="918"/>
      <c r="B347" s="919"/>
      <c r="C347" s="919"/>
      <c r="D347" s="919"/>
      <c r="E347" s="919"/>
      <c r="F347" s="920"/>
      <c r="G347" s="918"/>
      <c r="H347" s="919"/>
      <c r="I347" s="919"/>
      <c r="J347" s="919"/>
      <c r="K347" s="920"/>
    </row>
    <row r="348" spans="1:11" x14ac:dyDescent="0.25">
      <c r="A348" s="918"/>
      <c r="B348" s="919"/>
      <c r="C348" s="919"/>
      <c r="D348" s="919"/>
      <c r="E348" s="919"/>
      <c r="F348" s="920"/>
      <c r="G348" s="918"/>
      <c r="H348" s="919"/>
      <c r="I348" s="919"/>
      <c r="J348" s="919"/>
      <c r="K348" s="920"/>
    </row>
    <row r="349" spans="1:11" x14ac:dyDescent="0.25">
      <c r="A349" s="918"/>
      <c r="B349" s="919"/>
      <c r="C349" s="919"/>
      <c r="D349" s="919"/>
      <c r="E349" s="919"/>
      <c r="F349" s="920"/>
      <c r="G349" s="918"/>
      <c r="H349" s="919"/>
      <c r="I349" s="919"/>
      <c r="J349" s="919"/>
      <c r="K349" s="920"/>
    </row>
    <row r="350" spans="1:11" x14ac:dyDescent="0.25">
      <c r="A350" s="918"/>
      <c r="B350" s="919"/>
      <c r="C350" s="919"/>
      <c r="D350" s="919"/>
      <c r="E350" s="919"/>
      <c r="F350" s="920"/>
      <c r="G350" s="918"/>
      <c r="H350" s="919"/>
      <c r="I350" s="919"/>
      <c r="J350" s="919"/>
      <c r="K350" s="920"/>
    </row>
    <row r="351" spans="1:11" x14ac:dyDescent="0.25">
      <c r="A351" s="918"/>
      <c r="B351" s="919"/>
      <c r="C351" s="919"/>
      <c r="D351" s="919"/>
      <c r="E351" s="919"/>
      <c r="F351" s="920"/>
      <c r="G351" s="918"/>
      <c r="H351" s="919"/>
      <c r="I351" s="919"/>
      <c r="J351" s="919"/>
      <c r="K351" s="920"/>
    </row>
    <row r="352" spans="1:11" x14ac:dyDescent="0.25">
      <c r="A352" s="918"/>
      <c r="B352" s="919"/>
      <c r="C352" s="919"/>
      <c r="D352" s="919"/>
      <c r="E352" s="919"/>
      <c r="F352" s="920"/>
      <c r="G352" s="918"/>
      <c r="H352" s="919"/>
      <c r="I352" s="919"/>
      <c r="J352" s="919"/>
      <c r="K352" s="920"/>
    </row>
    <row r="353" spans="1:11" x14ac:dyDescent="0.25">
      <c r="A353" s="918"/>
      <c r="B353" s="919"/>
      <c r="C353" s="919"/>
      <c r="D353" s="919"/>
      <c r="E353" s="919"/>
      <c r="F353" s="920"/>
      <c r="G353" s="918"/>
      <c r="H353" s="919"/>
      <c r="I353" s="919"/>
      <c r="J353" s="919"/>
      <c r="K353" s="920"/>
    </row>
    <row r="354" spans="1:11" x14ac:dyDescent="0.25">
      <c r="A354" s="918"/>
      <c r="B354" s="919"/>
      <c r="C354" s="919"/>
      <c r="D354" s="919"/>
      <c r="E354" s="919"/>
      <c r="F354" s="920"/>
      <c r="G354" s="918"/>
      <c r="H354" s="919"/>
      <c r="I354" s="919"/>
      <c r="J354" s="919"/>
      <c r="K354" s="920"/>
    </row>
    <row r="355" spans="1:11" ht="15.75" thickBot="1" x14ac:dyDescent="0.3">
      <c r="A355" s="918"/>
      <c r="B355" s="919"/>
      <c r="C355" s="919"/>
      <c r="D355" s="919"/>
      <c r="E355" s="919"/>
      <c r="F355" s="920"/>
      <c r="G355" s="918"/>
      <c r="H355" s="919"/>
      <c r="I355" s="919"/>
      <c r="J355" s="919"/>
      <c r="K355" s="920"/>
    </row>
    <row r="356" spans="1:11" x14ac:dyDescent="0.25">
      <c r="A356" s="956" t="s">
        <v>1026</v>
      </c>
      <c r="B356" s="957"/>
      <c r="C356" s="957"/>
      <c r="D356" s="957"/>
      <c r="E356" s="957"/>
      <c r="F356" s="958"/>
      <c r="G356" s="962" t="s">
        <v>1027</v>
      </c>
      <c r="H356" s="963"/>
      <c r="I356" s="963"/>
      <c r="J356" s="963"/>
      <c r="K356" s="964"/>
    </row>
    <row r="357" spans="1:11" ht="15.75" thickBot="1" x14ac:dyDescent="0.3">
      <c r="A357" s="959"/>
      <c r="B357" s="960"/>
      <c r="C357" s="960"/>
      <c r="D357" s="960"/>
      <c r="E357" s="960"/>
      <c r="F357" s="961"/>
      <c r="G357" s="965"/>
      <c r="H357" s="966"/>
      <c r="I357" s="966"/>
      <c r="J357" s="966"/>
      <c r="K357" s="967"/>
    </row>
    <row r="358" spans="1:11" x14ac:dyDescent="0.25">
      <c r="A358" s="921" t="s">
        <v>615</v>
      </c>
      <c r="B358" s="922"/>
      <c r="C358" s="922"/>
      <c r="D358" s="922"/>
      <c r="E358" s="922"/>
      <c r="F358" s="923"/>
      <c r="G358" s="921" t="s">
        <v>616</v>
      </c>
      <c r="H358" s="922"/>
      <c r="I358" s="922"/>
      <c r="J358" s="922"/>
      <c r="K358" s="923"/>
    </row>
    <row r="359" spans="1:11" x14ac:dyDescent="0.25">
      <c r="A359" s="918"/>
      <c r="B359" s="919"/>
      <c r="C359" s="919"/>
      <c r="D359" s="919"/>
      <c r="E359" s="919"/>
      <c r="F359" s="920"/>
      <c r="G359" s="918"/>
      <c r="H359" s="919"/>
      <c r="I359" s="919"/>
      <c r="J359" s="919"/>
      <c r="K359" s="920"/>
    </row>
    <row r="360" spans="1:11" x14ac:dyDescent="0.25">
      <c r="A360" s="918"/>
      <c r="B360" s="919"/>
      <c r="C360" s="919"/>
      <c r="D360" s="919"/>
      <c r="E360" s="919"/>
      <c r="F360" s="920"/>
      <c r="G360" s="918"/>
      <c r="H360" s="919"/>
      <c r="I360" s="919"/>
      <c r="J360" s="919"/>
      <c r="K360" s="920"/>
    </row>
    <row r="361" spans="1:11" x14ac:dyDescent="0.25">
      <c r="A361" s="918"/>
      <c r="B361" s="919"/>
      <c r="C361" s="919"/>
      <c r="D361" s="919"/>
      <c r="E361" s="919"/>
      <c r="F361" s="920"/>
      <c r="G361" s="918"/>
      <c r="H361" s="919"/>
      <c r="I361" s="919"/>
      <c r="J361" s="919"/>
      <c r="K361" s="920"/>
    </row>
    <row r="362" spans="1:11" x14ac:dyDescent="0.25">
      <c r="A362" s="918"/>
      <c r="B362" s="919"/>
      <c r="C362" s="919"/>
      <c r="D362" s="919"/>
      <c r="E362" s="919"/>
      <c r="F362" s="920"/>
      <c r="G362" s="918"/>
      <c r="H362" s="919"/>
      <c r="I362" s="919"/>
      <c r="J362" s="919"/>
      <c r="K362" s="920"/>
    </row>
    <row r="363" spans="1:11" x14ac:dyDescent="0.25">
      <c r="A363" s="918"/>
      <c r="B363" s="919"/>
      <c r="C363" s="919"/>
      <c r="D363" s="919"/>
      <c r="E363" s="919"/>
      <c r="F363" s="920"/>
      <c r="G363" s="918"/>
      <c r="H363" s="919"/>
      <c r="I363" s="919"/>
      <c r="J363" s="919"/>
      <c r="K363" s="920"/>
    </row>
    <row r="364" spans="1:11" x14ac:dyDescent="0.25">
      <c r="A364" s="918"/>
      <c r="B364" s="919"/>
      <c r="C364" s="919"/>
      <c r="D364" s="919"/>
      <c r="E364" s="919"/>
      <c r="F364" s="920"/>
      <c r="G364" s="918"/>
      <c r="H364" s="919"/>
      <c r="I364" s="919"/>
      <c r="J364" s="919"/>
      <c r="K364" s="920"/>
    </row>
    <row r="365" spans="1:11" x14ac:dyDescent="0.25">
      <c r="A365" s="918"/>
      <c r="B365" s="919"/>
      <c r="C365" s="919"/>
      <c r="D365" s="919"/>
      <c r="E365" s="919"/>
      <c r="F365" s="920"/>
      <c r="G365" s="918"/>
      <c r="H365" s="919"/>
      <c r="I365" s="919"/>
      <c r="J365" s="919"/>
      <c r="K365" s="920"/>
    </row>
    <row r="366" spans="1:11" x14ac:dyDescent="0.25">
      <c r="A366" s="918"/>
      <c r="B366" s="919"/>
      <c r="C366" s="919"/>
      <c r="D366" s="919"/>
      <c r="E366" s="919"/>
      <c r="F366" s="920"/>
      <c r="G366" s="918"/>
      <c r="H366" s="919"/>
      <c r="I366" s="919"/>
      <c r="J366" s="919"/>
      <c r="K366" s="920"/>
    </row>
    <row r="367" spans="1:11" x14ac:dyDescent="0.25">
      <c r="A367" s="918"/>
      <c r="B367" s="919"/>
      <c r="C367" s="919"/>
      <c r="D367" s="919"/>
      <c r="E367" s="919"/>
      <c r="F367" s="920"/>
      <c r="G367" s="918"/>
      <c r="H367" s="919"/>
      <c r="I367" s="919"/>
      <c r="J367" s="919"/>
      <c r="K367" s="920"/>
    </row>
    <row r="368" spans="1:11" x14ac:dyDescent="0.25">
      <c r="A368" s="918"/>
      <c r="B368" s="919"/>
      <c r="C368" s="919"/>
      <c r="D368" s="919"/>
      <c r="E368" s="919"/>
      <c r="F368" s="920"/>
      <c r="G368" s="918"/>
      <c r="H368" s="919"/>
      <c r="I368" s="919"/>
      <c r="J368" s="919"/>
      <c r="K368" s="920"/>
    </row>
    <row r="369" spans="1:11" x14ac:dyDescent="0.25">
      <c r="A369" s="918"/>
      <c r="B369" s="919"/>
      <c r="C369" s="919"/>
      <c r="D369" s="919"/>
      <c r="E369" s="919"/>
      <c r="F369" s="920"/>
      <c r="G369" s="918"/>
      <c r="H369" s="919"/>
      <c r="I369" s="919"/>
      <c r="J369" s="919"/>
      <c r="K369" s="920"/>
    </row>
    <row r="370" spans="1:11" x14ac:dyDescent="0.25">
      <c r="A370" s="918"/>
      <c r="B370" s="919"/>
      <c r="C370" s="919"/>
      <c r="D370" s="919"/>
      <c r="E370" s="919"/>
      <c r="F370" s="920"/>
      <c r="G370" s="918"/>
      <c r="H370" s="919"/>
      <c r="I370" s="919"/>
      <c r="J370" s="919"/>
      <c r="K370" s="920"/>
    </row>
    <row r="371" spans="1:11" ht="15.75" thickBot="1" x14ac:dyDescent="0.3">
      <c r="A371" s="918"/>
      <c r="B371" s="919"/>
      <c r="C371" s="919"/>
      <c r="D371" s="919"/>
      <c r="E371" s="919"/>
      <c r="F371" s="920"/>
      <c r="G371" s="918"/>
      <c r="H371" s="919"/>
      <c r="I371" s="919"/>
      <c r="J371" s="919"/>
      <c r="K371" s="920"/>
    </row>
    <row r="372" spans="1:11" x14ac:dyDescent="0.25">
      <c r="A372" s="962" t="s">
        <v>1028</v>
      </c>
      <c r="B372" s="963"/>
      <c r="C372" s="963"/>
      <c r="D372" s="963"/>
      <c r="E372" s="963"/>
      <c r="F372" s="964"/>
      <c r="G372" s="962" t="s">
        <v>1029</v>
      </c>
      <c r="H372" s="963"/>
      <c r="I372" s="963"/>
      <c r="J372" s="963"/>
      <c r="K372" s="964"/>
    </row>
    <row r="373" spans="1:11" ht="26.25" customHeight="1" thickBot="1" x14ac:dyDescent="0.3">
      <c r="A373" s="965"/>
      <c r="B373" s="966"/>
      <c r="C373" s="966"/>
      <c r="D373" s="966"/>
      <c r="E373" s="966"/>
      <c r="F373" s="967"/>
      <c r="G373" s="965"/>
      <c r="H373" s="966"/>
      <c r="I373" s="966"/>
      <c r="J373" s="966"/>
      <c r="K373" s="967"/>
    </row>
    <row r="374" spans="1:11" x14ac:dyDescent="0.25">
      <c r="A374" s="921" t="s">
        <v>615</v>
      </c>
      <c r="B374" s="922"/>
      <c r="C374" s="922"/>
      <c r="D374" s="922"/>
      <c r="E374" s="922"/>
      <c r="F374" s="923"/>
      <c r="G374" s="921" t="s">
        <v>616</v>
      </c>
      <c r="H374" s="922"/>
      <c r="I374" s="922"/>
      <c r="J374" s="922"/>
      <c r="K374" s="923"/>
    </row>
    <row r="375" spans="1:11" x14ac:dyDescent="0.25">
      <c r="A375" s="918"/>
      <c r="B375" s="919"/>
      <c r="C375" s="919"/>
      <c r="D375" s="919"/>
      <c r="E375" s="919"/>
      <c r="F375" s="920"/>
      <c r="G375" s="918"/>
      <c r="H375" s="919"/>
      <c r="I375" s="919"/>
      <c r="J375" s="919"/>
      <c r="K375" s="920"/>
    </row>
    <row r="376" spans="1:11" x14ac:dyDescent="0.25">
      <c r="A376" s="918"/>
      <c r="B376" s="919"/>
      <c r="C376" s="919"/>
      <c r="D376" s="919"/>
      <c r="E376" s="919"/>
      <c r="F376" s="920"/>
      <c r="G376" s="918"/>
      <c r="H376" s="919"/>
      <c r="I376" s="919"/>
      <c r="J376" s="919"/>
      <c r="K376" s="920"/>
    </row>
    <row r="377" spans="1:11" x14ac:dyDescent="0.25">
      <c r="A377" s="918"/>
      <c r="B377" s="919"/>
      <c r="C377" s="919"/>
      <c r="D377" s="919"/>
      <c r="E377" s="919"/>
      <c r="F377" s="920"/>
      <c r="G377" s="918"/>
      <c r="H377" s="919"/>
      <c r="I377" s="919"/>
      <c r="J377" s="919"/>
      <c r="K377" s="920"/>
    </row>
    <row r="378" spans="1:11" x14ac:dyDescent="0.25">
      <c r="A378" s="918"/>
      <c r="B378" s="919"/>
      <c r="C378" s="919"/>
      <c r="D378" s="919"/>
      <c r="E378" s="919"/>
      <c r="F378" s="920"/>
      <c r="G378" s="918"/>
      <c r="H378" s="919"/>
      <c r="I378" s="919"/>
      <c r="J378" s="919"/>
      <c r="K378" s="920"/>
    </row>
    <row r="379" spans="1:11" x14ac:dyDescent="0.25">
      <c r="A379" s="918"/>
      <c r="B379" s="919"/>
      <c r="C379" s="919"/>
      <c r="D379" s="919"/>
      <c r="E379" s="919"/>
      <c r="F379" s="920"/>
      <c r="G379" s="918"/>
      <c r="H379" s="919"/>
      <c r="I379" s="919"/>
      <c r="J379" s="919"/>
      <c r="K379" s="920"/>
    </row>
    <row r="380" spans="1:11" x14ac:dyDescent="0.25">
      <c r="A380" s="918"/>
      <c r="B380" s="919"/>
      <c r="C380" s="919"/>
      <c r="D380" s="919"/>
      <c r="E380" s="919"/>
      <c r="F380" s="920"/>
      <c r="G380" s="918"/>
      <c r="H380" s="919"/>
      <c r="I380" s="919"/>
      <c r="J380" s="919"/>
      <c r="K380" s="920"/>
    </row>
    <row r="381" spans="1:11" x14ac:dyDescent="0.25">
      <c r="A381" s="918"/>
      <c r="B381" s="919"/>
      <c r="C381" s="919"/>
      <c r="D381" s="919"/>
      <c r="E381" s="919"/>
      <c r="F381" s="920"/>
      <c r="G381" s="918"/>
      <c r="H381" s="919"/>
      <c r="I381" s="919"/>
      <c r="J381" s="919"/>
      <c r="K381" s="920"/>
    </row>
    <row r="382" spans="1:11" x14ac:dyDescent="0.25">
      <c r="A382" s="918"/>
      <c r="B382" s="919"/>
      <c r="C382" s="919"/>
      <c r="D382" s="919"/>
      <c r="E382" s="919"/>
      <c r="F382" s="920"/>
      <c r="G382" s="918"/>
      <c r="H382" s="919"/>
      <c r="I382" s="919"/>
      <c r="J382" s="919"/>
      <c r="K382" s="920"/>
    </row>
    <row r="383" spans="1:11" x14ac:dyDescent="0.25">
      <c r="A383" s="918"/>
      <c r="B383" s="919"/>
      <c r="C383" s="919"/>
      <c r="D383" s="919"/>
      <c r="E383" s="919"/>
      <c r="F383" s="920"/>
      <c r="G383" s="918"/>
      <c r="H383" s="919"/>
      <c r="I383" s="919"/>
      <c r="J383" s="919"/>
      <c r="K383" s="920"/>
    </row>
    <row r="384" spans="1:11" x14ac:dyDescent="0.25">
      <c r="A384" s="918"/>
      <c r="B384" s="919"/>
      <c r="C384" s="919"/>
      <c r="D384" s="919"/>
      <c r="E384" s="919"/>
      <c r="F384" s="920"/>
      <c r="G384" s="918"/>
      <c r="H384" s="919"/>
      <c r="I384" s="919"/>
      <c r="J384" s="919"/>
      <c r="K384" s="920"/>
    </row>
    <row r="385" spans="1:11" x14ac:dyDescent="0.25">
      <c r="A385" s="918"/>
      <c r="B385" s="919"/>
      <c r="C385" s="919"/>
      <c r="D385" s="919"/>
      <c r="E385" s="919"/>
      <c r="F385" s="920"/>
      <c r="G385" s="918"/>
      <c r="H385" s="919"/>
      <c r="I385" s="919"/>
      <c r="J385" s="919"/>
      <c r="K385" s="920"/>
    </row>
    <row r="386" spans="1:11" x14ac:dyDescent="0.25">
      <c r="A386" s="918"/>
      <c r="B386" s="919"/>
      <c r="C386" s="919"/>
      <c r="D386" s="919"/>
      <c r="E386" s="919"/>
      <c r="F386" s="920"/>
      <c r="G386" s="918"/>
      <c r="H386" s="919"/>
      <c r="I386" s="919"/>
      <c r="J386" s="919"/>
      <c r="K386" s="920"/>
    </row>
    <row r="387" spans="1:11" ht="15.75" thickBot="1" x14ac:dyDescent="0.3">
      <c r="A387" s="918"/>
      <c r="B387" s="919"/>
      <c r="C387" s="919"/>
      <c r="D387" s="919"/>
      <c r="E387" s="919"/>
      <c r="F387" s="920"/>
      <c r="G387" s="918"/>
      <c r="H387" s="919"/>
      <c r="I387" s="919"/>
      <c r="J387" s="919"/>
      <c r="K387" s="920"/>
    </row>
    <row r="388" spans="1:11" x14ac:dyDescent="0.25">
      <c r="A388" s="962" t="s">
        <v>1030</v>
      </c>
      <c r="B388" s="963"/>
      <c r="C388" s="963"/>
      <c r="D388" s="963"/>
      <c r="E388" s="963"/>
      <c r="F388" s="964"/>
      <c r="G388" s="962" t="s">
        <v>1031</v>
      </c>
      <c r="H388" s="963"/>
      <c r="I388" s="963"/>
      <c r="J388" s="963"/>
      <c r="K388" s="964"/>
    </row>
    <row r="389" spans="1:11" ht="25.5" customHeight="1" thickBot="1" x14ac:dyDescent="0.3">
      <c r="A389" s="965"/>
      <c r="B389" s="966"/>
      <c r="C389" s="966"/>
      <c r="D389" s="966"/>
      <c r="E389" s="966"/>
      <c r="F389" s="967"/>
      <c r="G389" s="965"/>
      <c r="H389" s="966"/>
      <c r="I389" s="966"/>
      <c r="J389" s="966"/>
      <c r="K389" s="967"/>
    </row>
    <row r="390" spans="1:11" x14ac:dyDescent="0.25">
      <c r="A390" s="921" t="s">
        <v>615</v>
      </c>
      <c r="B390" s="922"/>
      <c r="C390" s="922"/>
      <c r="D390" s="922"/>
      <c r="E390" s="922"/>
      <c r="F390" s="923"/>
      <c r="G390" s="921" t="s">
        <v>616</v>
      </c>
      <c r="H390" s="922"/>
      <c r="I390" s="922"/>
      <c r="J390" s="922"/>
      <c r="K390" s="923"/>
    </row>
    <row r="391" spans="1:11" x14ac:dyDescent="0.25">
      <c r="A391" s="918"/>
      <c r="B391" s="919"/>
      <c r="C391" s="919"/>
      <c r="D391" s="919"/>
      <c r="E391" s="919"/>
      <c r="F391" s="920"/>
      <c r="G391" s="918"/>
      <c r="H391" s="919"/>
      <c r="I391" s="919"/>
      <c r="J391" s="919"/>
      <c r="K391" s="920"/>
    </row>
    <row r="392" spans="1:11" x14ac:dyDescent="0.25">
      <c r="A392" s="918"/>
      <c r="B392" s="919"/>
      <c r="C392" s="919"/>
      <c r="D392" s="919"/>
      <c r="E392" s="919"/>
      <c r="F392" s="920"/>
      <c r="G392" s="918"/>
      <c r="H392" s="919"/>
      <c r="I392" s="919"/>
      <c r="J392" s="919"/>
      <c r="K392" s="920"/>
    </row>
    <row r="393" spans="1:11" x14ac:dyDescent="0.25">
      <c r="A393" s="918"/>
      <c r="B393" s="919"/>
      <c r="C393" s="919"/>
      <c r="D393" s="919"/>
      <c r="E393" s="919"/>
      <c r="F393" s="920"/>
      <c r="G393" s="918"/>
      <c r="H393" s="919"/>
      <c r="I393" s="919"/>
      <c r="J393" s="919"/>
      <c r="K393" s="920"/>
    </row>
    <row r="394" spans="1:11" x14ac:dyDescent="0.25">
      <c r="A394" s="918"/>
      <c r="B394" s="919"/>
      <c r="C394" s="919"/>
      <c r="D394" s="919"/>
      <c r="E394" s="919"/>
      <c r="F394" s="920"/>
      <c r="G394" s="918"/>
      <c r="H394" s="919"/>
      <c r="I394" s="919"/>
      <c r="J394" s="919"/>
      <c r="K394" s="920"/>
    </row>
    <row r="395" spans="1:11" x14ac:dyDescent="0.25">
      <c r="A395" s="918"/>
      <c r="B395" s="919"/>
      <c r="C395" s="919"/>
      <c r="D395" s="919"/>
      <c r="E395" s="919"/>
      <c r="F395" s="920"/>
      <c r="G395" s="918"/>
      <c r="H395" s="919"/>
      <c r="I395" s="919"/>
      <c r="J395" s="919"/>
      <c r="K395" s="920"/>
    </row>
    <row r="396" spans="1:11" x14ac:dyDescent="0.25">
      <c r="A396" s="918"/>
      <c r="B396" s="919"/>
      <c r="C396" s="919"/>
      <c r="D396" s="919"/>
      <c r="E396" s="919"/>
      <c r="F396" s="920"/>
      <c r="G396" s="918"/>
      <c r="H396" s="919"/>
      <c r="I396" s="919"/>
      <c r="J396" s="919"/>
      <c r="K396" s="920"/>
    </row>
    <row r="397" spans="1:11" x14ac:dyDescent="0.25">
      <c r="A397" s="918"/>
      <c r="B397" s="919"/>
      <c r="C397" s="919"/>
      <c r="D397" s="919"/>
      <c r="E397" s="919"/>
      <c r="F397" s="920"/>
      <c r="G397" s="918"/>
      <c r="H397" s="919"/>
      <c r="I397" s="919"/>
      <c r="J397" s="919"/>
      <c r="K397" s="920"/>
    </row>
    <row r="398" spans="1:11" x14ac:dyDescent="0.25">
      <c r="A398" s="918"/>
      <c r="B398" s="919"/>
      <c r="C398" s="919"/>
      <c r="D398" s="919"/>
      <c r="E398" s="919"/>
      <c r="F398" s="920"/>
      <c r="G398" s="918"/>
      <c r="H398" s="919"/>
      <c r="I398" s="919"/>
      <c r="J398" s="919"/>
      <c r="K398" s="920"/>
    </row>
    <row r="399" spans="1:11" x14ac:dyDescent="0.25">
      <c r="A399" s="918"/>
      <c r="B399" s="919"/>
      <c r="C399" s="919"/>
      <c r="D399" s="919"/>
      <c r="E399" s="919"/>
      <c r="F399" s="920"/>
      <c r="G399" s="918"/>
      <c r="H399" s="919"/>
      <c r="I399" s="919"/>
      <c r="J399" s="919"/>
      <c r="K399" s="920"/>
    </row>
    <row r="400" spans="1:11" x14ac:dyDescent="0.25">
      <c r="A400" s="918"/>
      <c r="B400" s="919"/>
      <c r="C400" s="919"/>
      <c r="D400" s="919"/>
      <c r="E400" s="919"/>
      <c r="F400" s="920"/>
      <c r="G400" s="918"/>
      <c r="H400" s="919"/>
      <c r="I400" s="919"/>
      <c r="J400" s="919"/>
      <c r="K400" s="920"/>
    </row>
    <row r="401" spans="1:11" x14ac:dyDescent="0.25">
      <c r="A401" s="918"/>
      <c r="B401" s="919"/>
      <c r="C401" s="919"/>
      <c r="D401" s="919"/>
      <c r="E401" s="919"/>
      <c r="F401" s="920"/>
      <c r="G401" s="918"/>
      <c r="H401" s="919"/>
      <c r="I401" s="919"/>
      <c r="J401" s="919"/>
      <c r="K401" s="920"/>
    </row>
    <row r="402" spans="1:11" x14ac:dyDescent="0.25">
      <c r="A402" s="918"/>
      <c r="B402" s="919"/>
      <c r="C402" s="919"/>
      <c r="D402" s="919"/>
      <c r="E402" s="919"/>
      <c r="F402" s="920"/>
      <c r="G402" s="918"/>
      <c r="H402" s="919"/>
      <c r="I402" s="919"/>
      <c r="J402" s="919"/>
      <c r="K402" s="920"/>
    </row>
    <row r="403" spans="1:11" ht="15.75" thickBot="1" x14ac:dyDescent="0.3">
      <c r="A403" s="918"/>
      <c r="B403" s="919"/>
      <c r="C403" s="919"/>
      <c r="D403" s="919"/>
      <c r="E403" s="919"/>
      <c r="F403" s="920"/>
      <c r="G403" s="918"/>
      <c r="H403" s="919"/>
      <c r="I403" s="919"/>
      <c r="J403" s="919"/>
      <c r="K403" s="920"/>
    </row>
    <row r="404" spans="1:11" x14ac:dyDescent="0.25">
      <c r="A404" s="962" t="s">
        <v>869</v>
      </c>
      <c r="B404" s="963"/>
      <c r="C404" s="963"/>
      <c r="D404" s="963"/>
      <c r="E404" s="963"/>
      <c r="F404" s="964"/>
      <c r="G404" s="962" t="s">
        <v>1032</v>
      </c>
      <c r="H404" s="963"/>
      <c r="I404" s="963"/>
      <c r="J404" s="963"/>
      <c r="K404" s="964"/>
    </row>
    <row r="405" spans="1:11" ht="15.75" thickBot="1" x14ac:dyDescent="0.3">
      <c r="A405" s="965"/>
      <c r="B405" s="966"/>
      <c r="C405" s="966"/>
      <c r="D405" s="966"/>
      <c r="E405" s="966"/>
      <c r="F405" s="967"/>
      <c r="G405" s="965"/>
      <c r="H405" s="966"/>
      <c r="I405" s="966"/>
      <c r="J405" s="966"/>
      <c r="K405" s="967"/>
    </row>
    <row r="406" spans="1:11" x14ac:dyDescent="0.25">
      <c r="A406" s="921" t="s">
        <v>615</v>
      </c>
      <c r="B406" s="922"/>
      <c r="C406" s="922"/>
      <c r="D406" s="922"/>
      <c r="E406" s="922"/>
      <c r="F406" s="923"/>
      <c r="G406" s="921" t="s">
        <v>616</v>
      </c>
      <c r="H406" s="922"/>
      <c r="I406" s="922"/>
      <c r="J406" s="922"/>
      <c r="K406" s="923"/>
    </row>
    <row r="407" spans="1:11" x14ac:dyDescent="0.25">
      <c r="A407" s="918"/>
      <c r="B407" s="919"/>
      <c r="C407" s="919"/>
      <c r="D407" s="919"/>
      <c r="E407" s="919"/>
      <c r="F407" s="920"/>
      <c r="G407" s="918"/>
      <c r="H407" s="919"/>
      <c r="I407" s="919"/>
      <c r="J407" s="919"/>
      <c r="K407" s="920"/>
    </row>
    <row r="408" spans="1:11" x14ac:dyDescent="0.25">
      <c r="A408" s="918"/>
      <c r="B408" s="919"/>
      <c r="C408" s="919"/>
      <c r="D408" s="919"/>
      <c r="E408" s="919"/>
      <c r="F408" s="920"/>
      <c r="G408" s="918"/>
      <c r="H408" s="919"/>
      <c r="I408" s="919"/>
      <c r="J408" s="919"/>
      <c r="K408" s="920"/>
    </row>
    <row r="409" spans="1:11" x14ac:dyDescent="0.25">
      <c r="A409" s="918"/>
      <c r="B409" s="919"/>
      <c r="C409" s="919"/>
      <c r="D409" s="919"/>
      <c r="E409" s="919"/>
      <c r="F409" s="920"/>
      <c r="G409" s="918"/>
      <c r="H409" s="919"/>
      <c r="I409" s="919"/>
      <c r="J409" s="919"/>
      <c r="K409" s="920"/>
    </row>
    <row r="410" spans="1:11" x14ac:dyDescent="0.25">
      <c r="A410" s="918"/>
      <c r="B410" s="919"/>
      <c r="C410" s="919"/>
      <c r="D410" s="919"/>
      <c r="E410" s="919"/>
      <c r="F410" s="920"/>
      <c r="G410" s="918"/>
      <c r="H410" s="919"/>
      <c r="I410" s="919"/>
      <c r="J410" s="919"/>
      <c r="K410" s="920"/>
    </row>
    <row r="411" spans="1:11" x14ac:dyDescent="0.25">
      <c r="A411" s="918"/>
      <c r="B411" s="919"/>
      <c r="C411" s="919"/>
      <c r="D411" s="919"/>
      <c r="E411" s="919"/>
      <c r="F411" s="920"/>
      <c r="G411" s="918"/>
      <c r="H411" s="919"/>
      <c r="I411" s="919"/>
      <c r="J411" s="919"/>
      <c r="K411" s="920"/>
    </row>
    <row r="412" spans="1:11" x14ac:dyDescent="0.25">
      <c r="A412" s="918"/>
      <c r="B412" s="919"/>
      <c r="C412" s="919"/>
      <c r="D412" s="919"/>
      <c r="E412" s="919"/>
      <c r="F412" s="920"/>
      <c r="G412" s="918"/>
      <c r="H412" s="919"/>
      <c r="I412" s="919"/>
      <c r="J412" s="919"/>
      <c r="K412" s="920"/>
    </row>
    <row r="413" spans="1:11" x14ac:dyDescent="0.25">
      <c r="A413" s="918"/>
      <c r="B413" s="919"/>
      <c r="C413" s="919"/>
      <c r="D413" s="919"/>
      <c r="E413" s="919"/>
      <c r="F413" s="920"/>
      <c r="G413" s="918"/>
      <c r="H413" s="919"/>
      <c r="I413" s="919"/>
      <c r="J413" s="919"/>
      <c r="K413" s="920"/>
    </row>
    <row r="414" spans="1:11" x14ac:dyDescent="0.25">
      <c r="A414" s="918"/>
      <c r="B414" s="919"/>
      <c r="C414" s="919"/>
      <c r="D414" s="919"/>
      <c r="E414" s="919"/>
      <c r="F414" s="920"/>
      <c r="G414" s="918"/>
      <c r="H414" s="919"/>
      <c r="I414" s="919"/>
      <c r="J414" s="919"/>
      <c r="K414" s="920"/>
    </row>
    <row r="415" spans="1:11" x14ac:dyDescent="0.25">
      <c r="A415" s="918"/>
      <c r="B415" s="919"/>
      <c r="C415" s="919"/>
      <c r="D415" s="919"/>
      <c r="E415" s="919"/>
      <c r="F415" s="920"/>
      <c r="G415" s="918"/>
      <c r="H415" s="919"/>
      <c r="I415" s="919"/>
      <c r="J415" s="919"/>
      <c r="K415" s="920"/>
    </row>
    <row r="416" spans="1:11" x14ac:dyDescent="0.25">
      <c r="A416" s="918"/>
      <c r="B416" s="919"/>
      <c r="C416" s="919"/>
      <c r="D416" s="919"/>
      <c r="E416" s="919"/>
      <c r="F416" s="920"/>
      <c r="G416" s="918"/>
      <c r="H416" s="919"/>
      <c r="I416" s="919"/>
      <c r="J416" s="919"/>
      <c r="K416" s="920"/>
    </row>
    <row r="417" spans="1:11" x14ac:dyDescent="0.25">
      <c r="A417" s="918"/>
      <c r="B417" s="919"/>
      <c r="C417" s="919"/>
      <c r="D417" s="919"/>
      <c r="E417" s="919"/>
      <c r="F417" s="920"/>
      <c r="G417" s="918"/>
      <c r="H417" s="919"/>
      <c r="I417" s="919"/>
      <c r="J417" s="919"/>
      <c r="K417" s="920"/>
    </row>
    <row r="418" spans="1:11" x14ac:dyDescent="0.25">
      <c r="A418" s="918"/>
      <c r="B418" s="919"/>
      <c r="C418" s="919"/>
      <c r="D418" s="919"/>
      <c r="E418" s="919"/>
      <c r="F418" s="920"/>
      <c r="G418" s="918"/>
      <c r="H418" s="919"/>
      <c r="I418" s="919"/>
      <c r="J418" s="919"/>
      <c r="K418" s="920"/>
    </row>
    <row r="419" spans="1:11" ht="15.75" thickBot="1" x14ac:dyDescent="0.3">
      <c r="A419" s="918"/>
      <c r="B419" s="919"/>
      <c r="C419" s="919"/>
      <c r="D419" s="919"/>
      <c r="E419" s="919"/>
      <c r="F419" s="920"/>
      <c r="G419" s="918"/>
      <c r="H419" s="919"/>
      <c r="I419" s="919"/>
      <c r="J419" s="919"/>
      <c r="K419" s="920"/>
    </row>
    <row r="420" spans="1:11" x14ac:dyDescent="0.25">
      <c r="A420" s="962" t="s">
        <v>870</v>
      </c>
      <c r="B420" s="963"/>
      <c r="C420" s="963"/>
      <c r="D420" s="963"/>
      <c r="E420" s="963"/>
      <c r="F420" s="964"/>
      <c r="G420" s="962" t="s">
        <v>871</v>
      </c>
      <c r="H420" s="963"/>
      <c r="I420" s="963"/>
      <c r="J420" s="963"/>
      <c r="K420" s="964"/>
    </row>
    <row r="421" spans="1:11" ht="15.75" thickBot="1" x14ac:dyDescent="0.3">
      <c r="A421" s="965"/>
      <c r="B421" s="966"/>
      <c r="C421" s="966"/>
      <c r="D421" s="966"/>
      <c r="E421" s="966"/>
      <c r="F421" s="967"/>
      <c r="G421" s="965"/>
      <c r="H421" s="966"/>
      <c r="I421" s="966"/>
      <c r="J421" s="966"/>
      <c r="K421" s="967"/>
    </row>
    <row r="422" spans="1:11" x14ac:dyDescent="0.25">
      <c r="A422" s="921" t="s">
        <v>615</v>
      </c>
      <c r="B422" s="922"/>
      <c r="C422" s="922"/>
      <c r="D422" s="922"/>
      <c r="E422" s="922"/>
      <c r="F422" s="923"/>
      <c r="G422" s="921" t="s">
        <v>616</v>
      </c>
      <c r="H422" s="922"/>
      <c r="I422" s="922"/>
      <c r="J422" s="922"/>
      <c r="K422" s="923"/>
    </row>
    <row r="423" spans="1:11" x14ac:dyDescent="0.25">
      <c r="A423" s="918"/>
      <c r="B423" s="919"/>
      <c r="C423" s="919"/>
      <c r="D423" s="919"/>
      <c r="E423" s="919"/>
      <c r="F423" s="920"/>
      <c r="G423" s="918"/>
      <c r="H423" s="919"/>
      <c r="I423" s="919"/>
      <c r="J423" s="919"/>
      <c r="K423" s="920"/>
    </row>
    <row r="424" spans="1:11" x14ac:dyDescent="0.25">
      <c r="A424" s="918"/>
      <c r="B424" s="919"/>
      <c r="C424" s="919"/>
      <c r="D424" s="919"/>
      <c r="E424" s="919"/>
      <c r="F424" s="920"/>
      <c r="G424" s="918"/>
      <c r="H424" s="919"/>
      <c r="I424" s="919"/>
      <c r="J424" s="919"/>
      <c r="K424" s="920"/>
    </row>
    <row r="425" spans="1:11" x14ac:dyDescent="0.25">
      <c r="A425" s="918"/>
      <c r="B425" s="919"/>
      <c r="C425" s="919"/>
      <c r="D425" s="919"/>
      <c r="E425" s="919"/>
      <c r="F425" s="920"/>
      <c r="G425" s="918"/>
      <c r="H425" s="919"/>
      <c r="I425" s="919"/>
      <c r="J425" s="919"/>
      <c r="K425" s="920"/>
    </row>
    <row r="426" spans="1:11" x14ac:dyDescent="0.25">
      <c r="A426" s="918"/>
      <c r="B426" s="919"/>
      <c r="C426" s="919"/>
      <c r="D426" s="919"/>
      <c r="E426" s="919"/>
      <c r="F426" s="920"/>
      <c r="G426" s="918"/>
      <c r="H426" s="919"/>
      <c r="I426" s="919"/>
      <c r="J426" s="919"/>
      <c r="K426" s="920"/>
    </row>
    <row r="427" spans="1:11" x14ac:dyDescent="0.25">
      <c r="A427" s="918"/>
      <c r="B427" s="919"/>
      <c r="C427" s="919"/>
      <c r="D427" s="919"/>
      <c r="E427" s="919"/>
      <c r="F427" s="920"/>
      <c r="G427" s="918"/>
      <c r="H427" s="919"/>
      <c r="I427" s="919"/>
      <c r="J427" s="919"/>
      <c r="K427" s="920"/>
    </row>
    <row r="428" spans="1:11" x14ac:dyDescent="0.25">
      <c r="A428" s="918"/>
      <c r="B428" s="919"/>
      <c r="C428" s="919"/>
      <c r="D428" s="919"/>
      <c r="E428" s="919"/>
      <c r="F428" s="920"/>
      <c r="G428" s="918"/>
      <c r="H428" s="919"/>
      <c r="I428" s="919"/>
      <c r="J428" s="919"/>
      <c r="K428" s="920"/>
    </row>
    <row r="429" spans="1:11" x14ac:dyDescent="0.25">
      <c r="A429" s="918"/>
      <c r="B429" s="919"/>
      <c r="C429" s="919"/>
      <c r="D429" s="919"/>
      <c r="E429" s="919"/>
      <c r="F429" s="920"/>
      <c r="G429" s="918"/>
      <c r="H429" s="919"/>
      <c r="I429" s="919"/>
      <c r="J429" s="919"/>
      <c r="K429" s="920"/>
    </row>
    <row r="430" spans="1:11" x14ac:dyDescent="0.25">
      <c r="A430" s="918"/>
      <c r="B430" s="919"/>
      <c r="C430" s="919"/>
      <c r="D430" s="919"/>
      <c r="E430" s="919"/>
      <c r="F430" s="920"/>
      <c r="G430" s="918"/>
      <c r="H430" s="919"/>
      <c r="I430" s="919"/>
      <c r="J430" s="919"/>
      <c r="K430" s="920"/>
    </row>
    <row r="431" spans="1:11" x14ac:dyDescent="0.25">
      <c r="A431" s="918"/>
      <c r="B431" s="919"/>
      <c r="C431" s="919"/>
      <c r="D431" s="919"/>
      <c r="E431" s="919"/>
      <c r="F431" s="920"/>
      <c r="G431" s="918"/>
      <c r="H431" s="919"/>
      <c r="I431" s="919"/>
      <c r="J431" s="919"/>
      <c r="K431" s="920"/>
    </row>
    <row r="432" spans="1:11" x14ac:dyDescent="0.25">
      <c r="A432" s="918"/>
      <c r="B432" s="919"/>
      <c r="C432" s="919"/>
      <c r="D432" s="919"/>
      <c r="E432" s="919"/>
      <c r="F432" s="920"/>
      <c r="G432" s="918"/>
      <c r="H432" s="919"/>
      <c r="I432" s="919"/>
      <c r="J432" s="919"/>
      <c r="K432" s="920"/>
    </row>
    <row r="433" spans="1:11" x14ac:dyDescent="0.25">
      <c r="A433" s="918"/>
      <c r="B433" s="919"/>
      <c r="C433" s="919"/>
      <c r="D433" s="919"/>
      <c r="E433" s="919"/>
      <c r="F433" s="920"/>
      <c r="G433" s="918"/>
      <c r="H433" s="919"/>
      <c r="I433" s="919"/>
      <c r="J433" s="919"/>
      <c r="K433" s="920"/>
    </row>
    <row r="434" spans="1:11" x14ac:dyDescent="0.25">
      <c r="A434" s="918"/>
      <c r="B434" s="919"/>
      <c r="C434" s="919"/>
      <c r="D434" s="919"/>
      <c r="E434" s="919"/>
      <c r="F434" s="920"/>
      <c r="G434" s="918"/>
      <c r="H434" s="919"/>
      <c r="I434" s="919"/>
      <c r="J434" s="919"/>
      <c r="K434" s="920"/>
    </row>
    <row r="435" spans="1:11" ht="15.75" thickBot="1" x14ac:dyDescent="0.3">
      <c r="A435" s="918"/>
      <c r="B435" s="919"/>
      <c r="C435" s="919"/>
      <c r="D435" s="919"/>
      <c r="E435" s="919"/>
      <c r="F435" s="920"/>
      <c r="G435" s="918"/>
      <c r="H435" s="919"/>
      <c r="I435" s="919"/>
      <c r="J435" s="919"/>
      <c r="K435" s="920"/>
    </row>
    <row r="436" spans="1:11" x14ac:dyDescent="0.25">
      <c r="A436" s="962" t="s">
        <v>1033</v>
      </c>
      <c r="B436" s="963"/>
      <c r="C436" s="963"/>
      <c r="D436" s="963"/>
      <c r="E436" s="963"/>
      <c r="F436" s="964"/>
      <c r="G436" s="962" t="s">
        <v>1033</v>
      </c>
      <c r="H436" s="963"/>
      <c r="I436" s="963"/>
      <c r="J436" s="963"/>
      <c r="K436" s="964"/>
    </row>
    <row r="437" spans="1:11" ht="15.75" thickBot="1" x14ac:dyDescent="0.3">
      <c r="A437" s="965"/>
      <c r="B437" s="966"/>
      <c r="C437" s="966"/>
      <c r="D437" s="966"/>
      <c r="E437" s="966"/>
      <c r="F437" s="967"/>
      <c r="G437" s="965"/>
      <c r="H437" s="966"/>
      <c r="I437" s="966"/>
      <c r="J437" s="966"/>
      <c r="K437" s="967"/>
    </row>
    <row r="438" spans="1:11" x14ac:dyDescent="0.25">
      <c r="A438" s="921" t="s">
        <v>615</v>
      </c>
      <c r="B438" s="922"/>
      <c r="C438" s="922"/>
      <c r="D438" s="922"/>
      <c r="E438" s="922"/>
      <c r="F438" s="923"/>
      <c r="G438" s="921" t="s">
        <v>616</v>
      </c>
      <c r="H438" s="922"/>
      <c r="I438" s="922"/>
      <c r="J438" s="922"/>
      <c r="K438" s="923"/>
    </row>
    <row r="439" spans="1:11" x14ac:dyDescent="0.25">
      <c r="A439" s="918"/>
      <c r="B439" s="919"/>
      <c r="C439" s="919"/>
      <c r="D439" s="919"/>
      <c r="E439" s="919"/>
      <c r="F439" s="920"/>
      <c r="G439" s="918"/>
      <c r="H439" s="919"/>
      <c r="I439" s="919"/>
      <c r="J439" s="919"/>
      <c r="K439" s="920"/>
    </row>
    <row r="440" spans="1:11" x14ac:dyDescent="0.25">
      <c r="A440" s="918"/>
      <c r="B440" s="919"/>
      <c r="C440" s="919"/>
      <c r="D440" s="919"/>
      <c r="E440" s="919"/>
      <c r="F440" s="920"/>
      <c r="G440" s="918"/>
      <c r="H440" s="919"/>
      <c r="I440" s="919"/>
      <c r="J440" s="919"/>
      <c r="K440" s="920"/>
    </row>
    <row r="441" spans="1:11" x14ac:dyDescent="0.25">
      <c r="A441" s="918"/>
      <c r="B441" s="919"/>
      <c r="C441" s="919"/>
      <c r="D441" s="919"/>
      <c r="E441" s="919"/>
      <c r="F441" s="920"/>
      <c r="G441" s="918"/>
      <c r="H441" s="919"/>
      <c r="I441" s="919"/>
      <c r="J441" s="919"/>
      <c r="K441" s="920"/>
    </row>
    <row r="442" spans="1:11" x14ac:dyDescent="0.25">
      <c r="A442" s="918"/>
      <c r="B442" s="919"/>
      <c r="C442" s="919"/>
      <c r="D442" s="919"/>
      <c r="E442" s="919"/>
      <c r="F442" s="920"/>
      <c r="G442" s="918"/>
      <c r="H442" s="919"/>
      <c r="I442" s="919"/>
      <c r="J442" s="919"/>
      <c r="K442" s="920"/>
    </row>
    <row r="443" spans="1:11" x14ac:dyDescent="0.25">
      <c r="A443" s="918"/>
      <c r="B443" s="919"/>
      <c r="C443" s="919"/>
      <c r="D443" s="919"/>
      <c r="E443" s="919"/>
      <c r="F443" s="920"/>
      <c r="G443" s="918"/>
      <c r="H443" s="919"/>
      <c r="I443" s="919"/>
      <c r="J443" s="919"/>
      <c r="K443" s="920"/>
    </row>
    <row r="444" spans="1:11" x14ac:dyDescent="0.25">
      <c r="A444" s="918"/>
      <c r="B444" s="919"/>
      <c r="C444" s="919"/>
      <c r="D444" s="919"/>
      <c r="E444" s="919"/>
      <c r="F444" s="920"/>
      <c r="G444" s="918"/>
      <c r="H444" s="919"/>
      <c r="I444" s="919"/>
      <c r="J444" s="919"/>
      <c r="K444" s="920"/>
    </row>
    <row r="445" spans="1:11" x14ac:dyDescent="0.25">
      <c r="A445" s="918"/>
      <c r="B445" s="919"/>
      <c r="C445" s="919"/>
      <c r="D445" s="919"/>
      <c r="E445" s="919"/>
      <c r="F445" s="920"/>
      <c r="G445" s="918"/>
      <c r="H445" s="919"/>
      <c r="I445" s="919"/>
      <c r="J445" s="919"/>
      <c r="K445" s="920"/>
    </row>
    <row r="446" spans="1:11" x14ac:dyDescent="0.25">
      <c r="A446" s="918"/>
      <c r="B446" s="919"/>
      <c r="C446" s="919"/>
      <c r="D446" s="919"/>
      <c r="E446" s="919"/>
      <c r="F446" s="920"/>
      <c r="G446" s="918"/>
      <c r="H446" s="919"/>
      <c r="I446" s="919"/>
      <c r="J446" s="919"/>
      <c r="K446" s="920"/>
    </row>
    <row r="447" spans="1:11" x14ac:dyDescent="0.25">
      <c r="A447" s="918"/>
      <c r="B447" s="919"/>
      <c r="C447" s="919"/>
      <c r="D447" s="919"/>
      <c r="E447" s="919"/>
      <c r="F447" s="920"/>
      <c r="G447" s="918"/>
      <c r="H447" s="919"/>
      <c r="I447" s="919"/>
      <c r="J447" s="919"/>
      <c r="K447" s="920"/>
    </row>
    <row r="448" spans="1:11" x14ac:dyDescent="0.25">
      <c r="A448" s="918"/>
      <c r="B448" s="919"/>
      <c r="C448" s="919"/>
      <c r="D448" s="919"/>
      <c r="E448" s="919"/>
      <c r="F448" s="920"/>
      <c r="G448" s="918"/>
      <c r="H448" s="919"/>
      <c r="I448" s="919"/>
      <c r="J448" s="919"/>
      <c r="K448" s="920"/>
    </row>
    <row r="449" spans="1:11" x14ac:dyDescent="0.25">
      <c r="A449" s="918"/>
      <c r="B449" s="919"/>
      <c r="C449" s="919"/>
      <c r="D449" s="919"/>
      <c r="E449" s="919"/>
      <c r="F449" s="920"/>
      <c r="G449" s="918"/>
      <c r="H449" s="919"/>
      <c r="I449" s="919"/>
      <c r="J449" s="919"/>
      <c r="K449" s="920"/>
    </row>
    <row r="450" spans="1:11" x14ac:dyDescent="0.25">
      <c r="A450" s="918"/>
      <c r="B450" s="919"/>
      <c r="C450" s="919"/>
      <c r="D450" s="919"/>
      <c r="E450" s="919"/>
      <c r="F450" s="920"/>
      <c r="G450" s="918"/>
      <c r="H450" s="919"/>
      <c r="I450" s="919"/>
      <c r="J450" s="919"/>
      <c r="K450" s="920"/>
    </row>
    <row r="451" spans="1:11" ht="15.75" thickBot="1" x14ac:dyDescent="0.3">
      <c r="A451" s="918"/>
      <c r="B451" s="919"/>
      <c r="C451" s="919"/>
      <c r="D451" s="919"/>
      <c r="E451" s="919"/>
      <c r="F451" s="920"/>
      <c r="G451" s="918"/>
      <c r="H451" s="919"/>
      <c r="I451" s="919"/>
      <c r="J451" s="919"/>
      <c r="K451" s="920"/>
    </row>
    <row r="452" spans="1:11" x14ac:dyDescent="0.25">
      <c r="A452" s="962" t="s">
        <v>1034</v>
      </c>
      <c r="B452" s="963"/>
      <c r="C452" s="963"/>
      <c r="D452" s="963"/>
      <c r="E452" s="963"/>
      <c r="F452" s="964"/>
      <c r="G452" s="962" t="s">
        <v>1035</v>
      </c>
      <c r="H452" s="963"/>
      <c r="I452" s="963"/>
      <c r="J452" s="963"/>
      <c r="K452" s="964"/>
    </row>
    <row r="453" spans="1:11" ht="15.75" thickBot="1" x14ac:dyDescent="0.3">
      <c r="A453" s="965"/>
      <c r="B453" s="966"/>
      <c r="C453" s="966"/>
      <c r="D453" s="966"/>
      <c r="E453" s="966"/>
      <c r="F453" s="967"/>
      <c r="G453" s="965"/>
      <c r="H453" s="966"/>
      <c r="I453" s="966"/>
      <c r="J453" s="966"/>
      <c r="K453" s="967"/>
    </row>
    <row r="454" spans="1:11" x14ac:dyDescent="0.25">
      <c r="A454" s="921" t="s">
        <v>615</v>
      </c>
      <c r="B454" s="922"/>
      <c r="C454" s="922"/>
      <c r="D454" s="922"/>
      <c r="E454" s="922"/>
      <c r="F454" s="923"/>
      <c r="G454" s="921" t="s">
        <v>616</v>
      </c>
      <c r="H454" s="922"/>
      <c r="I454" s="922"/>
      <c r="J454" s="922"/>
      <c r="K454" s="923"/>
    </row>
    <row r="455" spans="1:11" x14ac:dyDescent="0.25">
      <c r="A455" s="918"/>
      <c r="B455" s="919"/>
      <c r="C455" s="919"/>
      <c r="D455" s="919"/>
      <c r="E455" s="919"/>
      <c r="F455" s="920"/>
      <c r="G455" s="918"/>
      <c r="H455" s="919"/>
      <c r="I455" s="919"/>
      <c r="J455" s="919"/>
      <c r="K455" s="920"/>
    </row>
    <row r="456" spans="1:11" x14ac:dyDescent="0.25">
      <c r="A456" s="918"/>
      <c r="B456" s="919"/>
      <c r="C456" s="919"/>
      <c r="D456" s="919"/>
      <c r="E456" s="919"/>
      <c r="F456" s="920"/>
      <c r="G456" s="918"/>
      <c r="H456" s="919"/>
      <c r="I456" s="919"/>
      <c r="J456" s="919"/>
      <c r="K456" s="920"/>
    </row>
    <row r="457" spans="1:11" x14ac:dyDescent="0.25">
      <c r="A457" s="918"/>
      <c r="B457" s="919"/>
      <c r="C457" s="919"/>
      <c r="D457" s="919"/>
      <c r="E457" s="919"/>
      <c r="F457" s="920"/>
      <c r="G457" s="918"/>
      <c r="H457" s="919"/>
      <c r="I457" s="919"/>
      <c r="J457" s="919"/>
      <c r="K457" s="920"/>
    </row>
    <row r="458" spans="1:11" x14ac:dyDescent="0.25">
      <c r="A458" s="918"/>
      <c r="B458" s="919"/>
      <c r="C458" s="919"/>
      <c r="D458" s="919"/>
      <c r="E458" s="919"/>
      <c r="F458" s="920"/>
      <c r="G458" s="918"/>
      <c r="H458" s="919"/>
      <c r="I458" s="919"/>
      <c r="J458" s="919"/>
      <c r="K458" s="920"/>
    </row>
    <row r="459" spans="1:11" x14ac:dyDescent="0.25">
      <c r="A459" s="918"/>
      <c r="B459" s="919"/>
      <c r="C459" s="919"/>
      <c r="D459" s="919"/>
      <c r="E459" s="919"/>
      <c r="F459" s="920"/>
      <c r="G459" s="918"/>
      <c r="H459" s="919"/>
      <c r="I459" s="919"/>
      <c r="J459" s="919"/>
      <c r="K459" s="920"/>
    </row>
    <row r="460" spans="1:11" x14ac:dyDescent="0.25">
      <c r="A460" s="918"/>
      <c r="B460" s="919"/>
      <c r="C460" s="919"/>
      <c r="D460" s="919"/>
      <c r="E460" s="919"/>
      <c r="F460" s="920"/>
      <c r="G460" s="918"/>
      <c r="H460" s="919"/>
      <c r="I460" s="919"/>
      <c r="J460" s="919"/>
      <c r="K460" s="920"/>
    </row>
    <row r="461" spans="1:11" x14ac:dyDescent="0.25">
      <c r="A461" s="918"/>
      <c r="B461" s="919"/>
      <c r="C461" s="919"/>
      <c r="D461" s="919"/>
      <c r="E461" s="919"/>
      <c r="F461" s="920"/>
      <c r="G461" s="918"/>
      <c r="H461" s="919"/>
      <c r="I461" s="919"/>
      <c r="J461" s="919"/>
      <c r="K461" s="920"/>
    </row>
    <row r="462" spans="1:11" x14ac:dyDescent="0.25">
      <c r="A462" s="918"/>
      <c r="B462" s="919"/>
      <c r="C462" s="919"/>
      <c r="D462" s="919"/>
      <c r="E462" s="919"/>
      <c r="F462" s="920"/>
      <c r="G462" s="918"/>
      <c r="H462" s="919"/>
      <c r="I462" s="919"/>
      <c r="J462" s="919"/>
      <c r="K462" s="920"/>
    </row>
    <row r="463" spans="1:11" x14ac:dyDescent="0.25">
      <c r="A463" s="918"/>
      <c r="B463" s="919"/>
      <c r="C463" s="919"/>
      <c r="D463" s="919"/>
      <c r="E463" s="919"/>
      <c r="F463" s="920"/>
      <c r="G463" s="918"/>
      <c r="H463" s="919"/>
      <c r="I463" s="919"/>
      <c r="J463" s="919"/>
      <c r="K463" s="920"/>
    </row>
    <row r="464" spans="1:11" x14ac:dyDescent="0.25">
      <c r="A464" s="918"/>
      <c r="B464" s="919"/>
      <c r="C464" s="919"/>
      <c r="D464" s="919"/>
      <c r="E464" s="919"/>
      <c r="F464" s="920"/>
      <c r="G464" s="918"/>
      <c r="H464" s="919"/>
      <c r="I464" s="919"/>
      <c r="J464" s="919"/>
      <c r="K464" s="920"/>
    </row>
    <row r="465" spans="1:11" x14ac:dyDescent="0.25">
      <c r="A465" s="918"/>
      <c r="B465" s="919"/>
      <c r="C465" s="919"/>
      <c r="D465" s="919"/>
      <c r="E465" s="919"/>
      <c r="F465" s="920"/>
      <c r="G465" s="918"/>
      <c r="H465" s="919"/>
      <c r="I465" s="919"/>
      <c r="J465" s="919"/>
      <c r="K465" s="920"/>
    </row>
    <row r="466" spans="1:11" x14ac:dyDescent="0.25">
      <c r="A466" s="918"/>
      <c r="B466" s="919"/>
      <c r="C466" s="919"/>
      <c r="D466" s="919"/>
      <c r="E466" s="919"/>
      <c r="F466" s="920"/>
      <c r="G466" s="918"/>
      <c r="H466" s="919"/>
      <c r="I466" s="919"/>
      <c r="J466" s="919"/>
      <c r="K466" s="920"/>
    </row>
    <row r="467" spans="1:11" ht="15.75" thickBot="1" x14ac:dyDescent="0.3">
      <c r="A467" s="918"/>
      <c r="B467" s="919"/>
      <c r="C467" s="919"/>
      <c r="D467" s="919"/>
      <c r="E467" s="919"/>
      <c r="F467" s="920"/>
      <c r="G467" s="918"/>
      <c r="H467" s="919"/>
      <c r="I467" s="919"/>
      <c r="J467" s="919"/>
      <c r="K467" s="920"/>
    </row>
    <row r="468" spans="1:11" x14ac:dyDescent="0.25">
      <c r="A468" s="962" t="s">
        <v>1036</v>
      </c>
      <c r="B468" s="963"/>
      <c r="C468" s="963"/>
      <c r="D468" s="963"/>
      <c r="E468" s="963"/>
      <c r="F468" s="964"/>
      <c r="G468" s="962" t="s">
        <v>1037</v>
      </c>
      <c r="H468" s="963"/>
      <c r="I468" s="963"/>
      <c r="J468" s="963"/>
      <c r="K468" s="964"/>
    </row>
    <row r="469" spans="1:11" ht="15.75" thickBot="1" x14ac:dyDescent="0.3">
      <c r="A469" s="965"/>
      <c r="B469" s="966"/>
      <c r="C469" s="966"/>
      <c r="D469" s="966"/>
      <c r="E469" s="966"/>
      <c r="F469" s="967"/>
      <c r="G469" s="965"/>
      <c r="H469" s="966"/>
      <c r="I469" s="966"/>
      <c r="J469" s="966"/>
      <c r="K469" s="967"/>
    </row>
  </sheetData>
  <mergeCells count="123">
    <mergeCell ref="A6:F19"/>
    <mergeCell ref="G6:K19"/>
    <mergeCell ref="A20:F21"/>
    <mergeCell ref="G20:K21"/>
    <mergeCell ref="A22:F35"/>
    <mergeCell ref="G22:K35"/>
    <mergeCell ref="A1:K2"/>
    <mergeCell ref="A3:D3"/>
    <mergeCell ref="F3:H3"/>
    <mergeCell ref="I3:K3"/>
    <mergeCell ref="A4:G5"/>
    <mergeCell ref="J4:K4"/>
    <mergeCell ref="J5:K5"/>
    <mergeCell ref="A54:F67"/>
    <mergeCell ref="G54:K67"/>
    <mergeCell ref="A68:F69"/>
    <mergeCell ref="G68:K69"/>
    <mergeCell ref="A70:F83"/>
    <mergeCell ref="G70:K83"/>
    <mergeCell ref="A36:F37"/>
    <mergeCell ref="G36:K37"/>
    <mergeCell ref="A38:F51"/>
    <mergeCell ref="G38:K51"/>
    <mergeCell ref="A52:F53"/>
    <mergeCell ref="G52:K53"/>
    <mergeCell ref="A102:F115"/>
    <mergeCell ref="G102:K115"/>
    <mergeCell ref="A116:F117"/>
    <mergeCell ref="G116:K117"/>
    <mergeCell ref="A118:F131"/>
    <mergeCell ref="G118:K131"/>
    <mergeCell ref="A84:F85"/>
    <mergeCell ref="G84:K85"/>
    <mergeCell ref="A86:F99"/>
    <mergeCell ref="G86:K99"/>
    <mergeCell ref="A100:F101"/>
    <mergeCell ref="G100:K101"/>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98:F211"/>
    <mergeCell ref="G198:K211"/>
    <mergeCell ref="A212:F213"/>
    <mergeCell ref="G212:K213"/>
    <mergeCell ref="A214:F227"/>
    <mergeCell ref="G214:K227"/>
    <mergeCell ref="A180:F181"/>
    <mergeCell ref="G180:K181"/>
    <mergeCell ref="A182:F195"/>
    <mergeCell ref="G182:K195"/>
    <mergeCell ref="A196:F197"/>
    <mergeCell ref="G196:K197"/>
    <mergeCell ref="A246:F259"/>
    <mergeCell ref="G246:K259"/>
    <mergeCell ref="A260:F261"/>
    <mergeCell ref="G260:K261"/>
    <mergeCell ref="A262:F275"/>
    <mergeCell ref="G262:K275"/>
    <mergeCell ref="A228:F229"/>
    <mergeCell ref="G228:K229"/>
    <mergeCell ref="A230:F243"/>
    <mergeCell ref="G230:K243"/>
    <mergeCell ref="A244:F245"/>
    <mergeCell ref="G244:K245"/>
    <mergeCell ref="A294:F307"/>
    <mergeCell ref="G294:K307"/>
    <mergeCell ref="A308:F309"/>
    <mergeCell ref="G308:K309"/>
    <mergeCell ref="A310:F323"/>
    <mergeCell ref="G310:K323"/>
    <mergeCell ref="A276:F277"/>
    <mergeCell ref="G276:K277"/>
    <mergeCell ref="A278:F291"/>
    <mergeCell ref="G278:K291"/>
    <mergeCell ref="A292:F293"/>
    <mergeCell ref="G292:K293"/>
    <mergeCell ref="A342:F355"/>
    <mergeCell ref="G342:K355"/>
    <mergeCell ref="A356:F357"/>
    <mergeCell ref="G356:K357"/>
    <mergeCell ref="A358:F371"/>
    <mergeCell ref="G358:K371"/>
    <mergeCell ref="A324:F325"/>
    <mergeCell ref="G324:K325"/>
    <mergeCell ref="A326:F339"/>
    <mergeCell ref="G326:K339"/>
    <mergeCell ref="A340:F341"/>
    <mergeCell ref="G340:K341"/>
    <mergeCell ref="A390:F403"/>
    <mergeCell ref="G390:K403"/>
    <mergeCell ref="A404:F405"/>
    <mergeCell ref="G404:K405"/>
    <mergeCell ref="A406:F419"/>
    <mergeCell ref="G406:K419"/>
    <mergeCell ref="A372:F373"/>
    <mergeCell ref="G372:K373"/>
    <mergeCell ref="A374:F387"/>
    <mergeCell ref="G374:K387"/>
    <mergeCell ref="A388:F389"/>
    <mergeCell ref="G388:K389"/>
    <mergeCell ref="A468:F469"/>
    <mergeCell ref="G468:K469"/>
    <mergeCell ref="A438:F451"/>
    <mergeCell ref="G438:K451"/>
    <mergeCell ref="A452:F453"/>
    <mergeCell ref="G452:K453"/>
    <mergeCell ref="A454:F467"/>
    <mergeCell ref="G454:K467"/>
    <mergeCell ref="A420:F421"/>
    <mergeCell ref="G420:K421"/>
    <mergeCell ref="A422:F435"/>
    <mergeCell ref="G422:K435"/>
    <mergeCell ref="A436:F437"/>
    <mergeCell ref="G436:K437"/>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zoomScale="85" zoomScaleNormal="85" zoomScaleSheetLayoutView="100" zoomScalePageLayoutView="90" workbookViewId="0">
      <selection activeCell="M14" sqref="M14"/>
    </sheetView>
  </sheetViews>
  <sheetFormatPr baseColWidth="10" defaultColWidth="11.42578125" defaultRowHeight="15" x14ac:dyDescent="0.25"/>
  <cols>
    <col min="1" max="1" width="3.7109375" style="126" customWidth="1"/>
    <col min="2" max="2" width="4.7109375" style="126" customWidth="1"/>
    <col min="3" max="3" width="8.28515625" style="126" customWidth="1"/>
    <col min="4" max="4" width="8" style="126" customWidth="1"/>
    <col min="5" max="5" width="11.42578125" style="126"/>
    <col min="6" max="6" width="12" style="126" customWidth="1"/>
    <col min="7" max="7" width="9.5703125" style="126" customWidth="1"/>
    <col min="8" max="8" width="8.5703125" style="126" customWidth="1"/>
    <col min="9" max="9" width="22.42578125" style="126" customWidth="1"/>
    <col min="10" max="10" width="10" style="126" customWidth="1"/>
    <col min="11" max="11" width="5.42578125" style="126" customWidth="1"/>
    <col min="12" max="12" width="6" style="126" customWidth="1"/>
    <col min="13" max="13" width="11.42578125" style="126" customWidth="1"/>
    <col min="14" max="16384" width="11.42578125" style="126"/>
  </cols>
  <sheetData>
    <row r="1" spans="2:12" ht="27.75" customHeight="1" x14ac:dyDescent="0.25">
      <c r="B1" s="924" t="s">
        <v>329</v>
      </c>
      <c r="C1" s="925"/>
      <c r="D1" s="925"/>
      <c r="E1" s="925"/>
      <c r="F1" s="925"/>
      <c r="G1" s="925"/>
      <c r="H1" s="925"/>
      <c r="I1" s="925"/>
      <c r="J1" s="925"/>
      <c r="K1" s="925"/>
      <c r="L1" s="926"/>
    </row>
    <row r="2" spans="2:12" ht="11.25" customHeight="1" x14ac:dyDescent="0.25">
      <c r="B2" s="927"/>
      <c r="C2" s="928"/>
      <c r="D2" s="928"/>
      <c r="E2" s="928"/>
      <c r="F2" s="928"/>
      <c r="G2" s="928"/>
      <c r="H2" s="928"/>
      <c r="I2" s="928"/>
      <c r="J2" s="928"/>
      <c r="K2" s="928"/>
      <c r="L2" s="929"/>
    </row>
    <row r="3" spans="2:12" ht="24.95" customHeight="1" x14ac:dyDescent="0.25">
      <c r="B3" s="1053" t="s">
        <v>375</v>
      </c>
      <c r="C3" s="931"/>
      <c r="D3" s="931"/>
      <c r="E3" s="932"/>
      <c r="F3" s="153">
        <v>44055</v>
      </c>
      <c r="G3" s="930" t="s">
        <v>376</v>
      </c>
      <c r="H3" s="931"/>
      <c r="I3" s="932"/>
      <c r="J3" s="1006">
        <v>44061</v>
      </c>
      <c r="K3" s="931"/>
      <c r="L3" s="1054"/>
    </row>
    <row r="4" spans="2:12" ht="24.95" customHeight="1" x14ac:dyDescent="0.25">
      <c r="B4" s="936" t="s">
        <v>327</v>
      </c>
      <c r="C4" s="937"/>
      <c r="D4" s="937"/>
      <c r="E4" s="937"/>
      <c r="F4" s="937"/>
      <c r="G4" s="937"/>
      <c r="H4" s="938"/>
      <c r="I4" s="194" t="s">
        <v>597</v>
      </c>
      <c r="J4" s="194" t="s">
        <v>2</v>
      </c>
      <c r="K4" s="1055" t="s">
        <v>0</v>
      </c>
      <c r="L4" s="1056"/>
    </row>
    <row r="5" spans="2:12" ht="24.95" customHeight="1" x14ac:dyDescent="0.25">
      <c r="B5" s="939"/>
      <c r="C5" s="940"/>
      <c r="D5" s="940"/>
      <c r="E5" s="940"/>
      <c r="F5" s="940"/>
      <c r="G5" s="940"/>
      <c r="H5" s="941"/>
      <c r="I5" s="193" t="s">
        <v>598</v>
      </c>
      <c r="J5" s="194">
        <v>2</v>
      </c>
      <c r="K5" s="1055" t="s">
        <v>377</v>
      </c>
      <c r="L5" s="1056"/>
    </row>
    <row r="6" spans="2:12" ht="15.75" customHeight="1" x14ac:dyDescent="0.25">
      <c r="B6" s="918" t="s">
        <v>549</v>
      </c>
      <c r="C6" s="919"/>
      <c r="D6" s="919"/>
      <c r="E6" s="919"/>
      <c r="F6" s="919"/>
      <c r="G6" s="920"/>
      <c r="H6" s="918" t="s">
        <v>550</v>
      </c>
      <c r="I6" s="919"/>
      <c r="J6" s="919"/>
      <c r="K6" s="919"/>
      <c r="L6" s="920"/>
    </row>
    <row r="7" spans="2:12" x14ac:dyDescent="0.25">
      <c r="B7" s="918"/>
      <c r="C7" s="919"/>
      <c r="D7" s="919"/>
      <c r="E7" s="919"/>
      <c r="F7" s="919"/>
      <c r="G7" s="920"/>
      <c r="H7" s="918"/>
      <c r="I7" s="919"/>
      <c r="J7" s="919"/>
      <c r="K7" s="919"/>
      <c r="L7" s="920"/>
    </row>
    <row r="8" spans="2:12" x14ac:dyDescent="0.25">
      <c r="B8" s="918"/>
      <c r="C8" s="919"/>
      <c r="D8" s="919"/>
      <c r="E8" s="919"/>
      <c r="F8" s="919"/>
      <c r="G8" s="920"/>
      <c r="H8" s="918"/>
      <c r="I8" s="919"/>
      <c r="J8" s="919"/>
      <c r="K8" s="919"/>
      <c r="L8" s="920"/>
    </row>
    <row r="9" spans="2:12" x14ac:dyDescent="0.25">
      <c r="B9" s="918"/>
      <c r="C9" s="919"/>
      <c r="D9" s="919"/>
      <c r="E9" s="919"/>
      <c r="F9" s="919"/>
      <c r="G9" s="920"/>
      <c r="H9" s="918"/>
      <c r="I9" s="919"/>
      <c r="J9" s="919"/>
      <c r="K9" s="919"/>
      <c r="L9" s="920"/>
    </row>
    <row r="10" spans="2:12" x14ac:dyDescent="0.25">
      <c r="B10" s="918"/>
      <c r="C10" s="919"/>
      <c r="D10" s="919"/>
      <c r="E10" s="919"/>
      <c r="F10" s="919"/>
      <c r="G10" s="920"/>
      <c r="H10" s="918"/>
      <c r="I10" s="919"/>
      <c r="J10" s="919"/>
      <c r="K10" s="919"/>
      <c r="L10" s="920"/>
    </row>
    <row r="11" spans="2:12" x14ac:dyDescent="0.25">
      <c r="B11" s="918"/>
      <c r="C11" s="919"/>
      <c r="D11" s="919"/>
      <c r="E11" s="919"/>
      <c r="F11" s="919"/>
      <c r="G11" s="920"/>
      <c r="H11" s="918"/>
      <c r="I11" s="919"/>
      <c r="J11" s="919"/>
      <c r="K11" s="919"/>
      <c r="L11" s="920"/>
    </row>
    <row r="12" spans="2:12" x14ac:dyDescent="0.25">
      <c r="B12" s="918"/>
      <c r="C12" s="919"/>
      <c r="D12" s="919"/>
      <c r="E12" s="919"/>
      <c r="F12" s="919"/>
      <c r="G12" s="920"/>
      <c r="H12" s="918"/>
      <c r="I12" s="919"/>
      <c r="J12" s="919"/>
      <c r="K12" s="919"/>
      <c r="L12" s="920"/>
    </row>
    <row r="13" spans="2:12" x14ac:dyDescent="0.25">
      <c r="B13" s="918"/>
      <c r="C13" s="919"/>
      <c r="D13" s="919"/>
      <c r="E13" s="919"/>
      <c r="F13" s="919"/>
      <c r="G13" s="920"/>
      <c r="H13" s="918"/>
      <c r="I13" s="919"/>
      <c r="J13" s="919"/>
      <c r="K13" s="919"/>
      <c r="L13" s="920"/>
    </row>
    <row r="14" spans="2:12" x14ac:dyDescent="0.25">
      <c r="B14" s="918"/>
      <c r="C14" s="919"/>
      <c r="D14" s="919"/>
      <c r="E14" s="919"/>
      <c r="F14" s="919"/>
      <c r="G14" s="920"/>
      <c r="H14" s="918"/>
      <c r="I14" s="919"/>
      <c r="J14" s="919"/>
      <c r="K14" s="919"/>
      <c r="L14" s="920"/>
    </row>
    <row r="15" spans="2:12" x14ac:dyDescent="0.25">
      <c r="B15" s="918"/>
      <c r="C15" s="919"/>
      <c r="D15" s="919"/>
      <c r="E15" s="919"/>
      <c r="F15" s="919"/>
      <c r="G15" s="920"/>
      <c r="H15" s="918"/>
      <c r="I15" s="919"/>
      <c r="J15" s="919"/>
      <c r="K15" s="919"/>
      <c r="L15" s="920"/>
    </row>
    <row r="16" spans="2:12" x14ac:dyDescent="0.25">
      <c r="B16" s="918"/>
      <c r="C16" s="919"/>
      <c r="D16" s="919"/>
      <c r="E16" s="919"/>
      <c r="F16" s="919"/>
      <c r="G16" s="920"/>
      <c r="H16" s="918"/>
      <c r="I16" s="919"/>
      <c r="J16" s="919"/>
      <c r="K16" s="919"/>
      <c r="L16" s="920"/>
    </row>
    <row r="17" spans="2:12" x14ac:dyDescent="0.25">
      <c r="B17" s="918"/>
      <c r="C17" s="919"/>
      <c r="D17" s="919"/>
      <c r="E17" s="919"/>
      <c r="F17" s="919"/>
      <c r="G17" s="920"/>
      <c r="H17" s="918"/>
      <c r="I17" s="919"/>
      <c r="J17" s="919"/>
      <c r="K17" s="919"/>
      <c r="L17" s="920"/>
    </row>
    <row r="18" spans="2:12" x14ac:dyDescent="0.25">
      <c r="B18" s="918"/>
      <c r="C18" s="919"/>
      <c r="D18" s="919"/>
      <c r="E18" s="919"/>
      <c r="F18" s="919"/>
      <c r="G18" s="920"/>
      <c r="H18" s="918"/>
      <c r="I18" s="919"/>
      <c r="J18" s="919"/>
      <c r="K18" s="919"/>
      <c r="L18" s="920"/>
    </row>
    <row r="19" spans="2:12" ht="15.75" thickBot="1" x14ac:dyDescent="0.3">
      <c r="B19" s="918"/>
      <c r="C19" s="919"/>
      <c r="D19" s="919"/>
      <c r="E19" s="919"/>
      <c r="F19" s="919"/>
      <c r="G19" s="920"/>
      <c r="H19" s="918"/>
      <c r="I19" s="919"/>
      <c r="J19" s="919"/>
      <c r="K19" s="919"/>
      <c r="L19" s="920"/>
    </row>
    <row r="20" spans="2:12" x14ac:dyDescent="0.25">
      <c r="B20" s="906" t="s">
        <v>896</v>
      </c>
      <c r="C20" s="907"/>
      <c r="D20" s="907"/>
      <c r="E20" s="907"/>
      <c r="F20" s="907"/>
      <c r="G20" s="908"/>
      <c r="H20" s="912" t="s">
        <v>897</v>
      </c>
      <c r="I20" s="913"/>
      <c r="J20" s="913"/>
      <c r="K20" s="913"/>
      <c r="L20" s="914"/>
    </row>
    <row r="21" spans="2:12" ht="18" customHeight="1" thickBot="1" x14ac:dyDescent="0.3">
      <c r="B21" s="909"/>
      <c r="C21" s="910"/>
      <c r="D21" s="910"/>
      <c r="E21" s="910"/>
      <c r="F21" s="910"/>
      <c r="G21" s="911"/>
      <c r="H21" s="915"/>
      <c r="I21" s="916"/>
      <c r="J21" s="916"/>
      <c r="K21" s="916"/>
      <c r="L21" s="917"/>
    </row>
    <row r="22" spans="2:12" ht="15.75" customHeight="1" x14ac:dyDescent="0.25">
      <c r="B22" s="921" t="s">
        <v>613</v>
      </c>
      <c r="C22" s="922"/>
      <c r="D22" s="922"/>
      <c r="E22" s="922"/>
      <c r="F22" s="922"/>
      <c r="G22" s="923"/>
      <c r="H22" s="921" t="s">
        <v>614</v>
      </c>
      <c r="I22" s="922"/>
      <c r="J22" s="922"/>
      <c r="K22" s="922"/>
      <c r="L22" s="923"/>
    </row>
    <row r="23" spans="2:12" x14ac:dyDescent="0.25">
      <c r="B23" s="918"/>
      <c r="C23" s="919"/>
      <c r="D23" s="919"/>
      <c r="E23" s="919"/>
      <c r="F23" s="919"/>
      <c r="G23" s="920"/>
      <c r="H23" s="918"/>
      <c r="I23" s="919"/>
      <c r="J23" s="919"/>
      <c r="K23" s="919"/>
      <c r="L23" s="920"/>
    </row>
    <row r="24" spans="2:12" x14ac:dyDescent="0.25">
      <c r="B24" s="918"/>
      <c r="C24" s="919"/>
      <c r="D24" s="919"/>
      <c r="E24" s="919"/>
      <c r="F24" s="919"/>
      <c r="G24" s="920"/>
      <c r="H24" s="918"/>
      <c r="I24" s="919"/>
      <c r="J24" s="919"/>
      <c r="K24" s="919"/>
      <c r="L24" s="920"/>
    </row>
    <row r="25" spans="2:12" x14ac:dyDescent="0.25">
      <c r="B25" s="918"/>
      <c r="C25" s="919"/>
      <c r="D25" s="919"/>
      <c r="E25" s="919"/>
      <c r="F25" s="919"/>
      <c r="G25" s="920"/>
      <c r="H25" s="918"/>
      <c r="I25" s="919"/>
      <c r="J25" s="919"/>
      <c r="K25" s="919"/>
      <c r="L25" s="920"/>
    </row>
    <row r="26" spans="2:12" x14ac:dyDescent="0.25">
      <c r="B26" s="918"/>
      <c r="C26" s="919"/>
      <c r="D26" s="919"/>
      <c r="E26" s="919"/>
      <c r="F26" s="919"/>
      <c r="G26" s="920"/>
      <c r="H26" s="918"/>
      <c r="I26" s="919"/>
      <c r="J26" s="919"/>
      <c r="K26" s="919"/>
      <c r="L26" s="920"/>
    </row>
    <row r="27" spans="2:12" x14ac:dyDescent="0.25">
      <c r="B27" s="918"/>
      <c r="C27" s="919"/>
      <c r="D27" s="919"/>
      <c r="E27" s="919"/>
      <c r="F27" s="919"/>
      <c r="G27" s="920"/>
      <c r="H27" s="918"/>
      <c r="I27" s="919"/>
      <c r="J27" s="919"/>
      <c r="K27" s="919"/>
      <c r="L27" s="920"/>
    </row>
    <row r="28" spans="2:12" x14ac:dyDescent="0.25">
      <c r="B28" s="918"/>
      <c r="C28" s="919"/>
      <c r="D28" s="919"/>
      <c r="E28" s="919"/>
      <c r="F28" s="919"/>
      <c r="G28" s="920"/>
      <c r="H28" s="918"/>
      <c r="I28" s="919"/>
      <c r="J28" s="919"/>
      <c r="K28" s="919"/>
      <c r="L28" s="920"/>
    </row>
    <row r="29" spans="2:12" x14ac:dyDescent="0.25">
      <c r="B29" s="918"/>
      <c r="C29" s="919"/>
      <c r="D29" s="919"/>
      <c r="E29" s="919"/>
      <c r="F29" s="919"/>
      <c r="G29" s="920"/>
      <c r="H29" s="918"/>
      <c r="I29" s="919"/>
      <c r="J29" s="919"/>
      <c r="K29" s="919"/>
      <c r="L29" s="920"/>
    </row>
    <row r="30" spans="2:12" x14ac:dyDescent="0.25">
      <c r="B30" s="918"/>
      <c r="C30" s="919"/>
      <c r="D30" s="919"/>
      <c r="E30" s="919"/>
      <c r="F30" s="919"/>
      <c r="G30" s="920"/>
      <c r="H30" s="918"/>
      <c r="I30" s="919"/>
      <c r="J30" s="919"/>
      <c r="K30" s="919"/>
      <c r="L30" s="920"/>
    </row>
    <row r="31" spans="2:12" x14ac:dyDescent="0.25">
      <c r="B31" s="918"/>
      <c r="C31" s="919"/>
      <c r="D31" s="919"/>
      <c r="E31" s="919"/>
      <c r="F31" s="919"/>
      <c r="G31" s="920"/>
      <c r="H31" s="918"/>
      <c r="I31" s="919"/>
      <c r="J31" s="919"/>
      <c r="K31" s="919"/>
      <c r="L31" s="920"/>
    </row>
    <row r="32" spans="2:12" x14ac:dyDescent="0.25">
      <c r="B32" s="918"/>
      <c r="C32" s="919"/>
      <c r="D32" s="919"/>
      <c r="E32" s="919"/>
      <c r="F32" s="919"/>
      <c r="G32" s="920"/>
      <c r="H32" s="918"/>
      <c r="I32" s="919"/>
      <c r="J32" s="919"/>
      <c r="K32" s="919"/>
      <c r="L32" s="920"/>
    </row>
    <row r="33" spans="2:12" x14ac:dyDescent="0.25">
      <c r="B33" s="918"/>
      <c r="C33" s="919"/>
      <c r="D33" s="919"/>
      <c r="E33" s="919"/>
      <c r="F33" s="919"/>
      <c r="G33" s="920"/>
      <c r="H33" s="918"/>
      <c r="I33" s="919"/>
      <c r="J33" s="919"/>
      <c r="K33" s="919"/>
      <c r="L33" s="920"/>
    </row>
    <row r="34" spans="2:12" x14ac:dyDescent="0.25">
      <c r="B34" s="918"/>
      <c r="C34" s="919"/>
      <c r="D34" s="919"/>
      <c r="E34" s="919"/>
      <c r="F34" s="919"/>
      <c r="G34" s="920"/>
      <c r="H34" s="918"/>
      <c r="I34" s="919"/>
      <c r="J34" s="919"/>
      <c r="K34" s="919"/>
      <c r="L34" s="920"/>
    </row>
    <row r="35" spans="2:12" ht="15.75" thickBot="1" x14ac:dyDescent="0.3">
      <c r="B35" s="918"/>
      <c r="C35" s="919"/>
      <c r="D35" s="919"/>
      <c r="E35" s="919"/>
      <c r="F35" s="919"/>
      <c r="G35" s="920"/>
      <c r="H35" s="918"/>
      <c r="I35" s="919"/>
      <c r="J35" s="919"/>
      <c r="K35" s="919"/>
      <c r="L35" s="920"/>
    </row>
    <row r="36" spans="2:12" x14ac:dyDescent="0.25">
      <c r="B36" s="906" t="s">
        <v>898</v>
      </c>
      <c r="C36" s="907"/>
      <c r="D36" s="907"/>
      <c r="E36" s="907"/>
      <c r="F36" s="907"/>
      <c r="G36" s="908"/>
      <c r="H36" s="912" t="s">
        <v>899</v>
      </c>
      <c r="I36" s="913"/>
      <c r="J36" s="913"/>
      <c r="K36" s="913"/>
      <c r="L36" s="914"/>
    </row>
    <row r="37" spans="2:12" ht="18" customHeight="1" thickBot="1" x14ac:dyDescent="0.3">
      <c r="B37" s="909"/>
      <c r="C37" s="910"/>
      <c r="D37" s="910"/>
      <c r="E37" s="910"/>
      <c r="F37" s="910"/>
      <c r="G37" s="911"/>
      <c r="H37" s="915"/>
      <c r="I37" s="916"/>
      <c r="J37" s="916"/>
      <c r="K37" s="916"/>
      <c r="L37" s="917"/>
    </row>
    <row r="38" spans="2:12" x14ac:dyDescent="0.25">
      <c r="B38" s="921" t="s">
        <v>615</v>
      </c>
      <c r="C38" s="922"/>
      <c r="D38" s="922"/>
      <c r="E38" s="922"/>
      <c r="F38" s="922"/>
      <c r="G38" s="923"/>
      <c r="H38" s="921" t="s">
        <v>616</v>
      </c>
      <c r="I38" s="922"/>
      <c r="J38" s="922"/>
      <c r="K38" s="922"/>
      <c r="L38" s="923"/>
    </row>
    <row r="39" spans="2:12" x14ac:dyDescent="0.25">
      <c r="B39" s="918"/>
      <c r="C39" s="919"/>
      <c r="D39" s="919"/>
      <c r="E39" s="919"/>
      <c r="F39" s="919"/>
      <c r="G39" s="920"/>
      <c r="H39" s="918"/>
      <c r="I39" s="919"/>
      <c r="J39" s="919"/>
      <c r="K39" s="919"/>
      <c r="L39" s="920"/>
    </row>
    <row r="40" spans="2:12" x14ac:dyDescent="0.25">
      <c r="B40" s="918"/>
      <c r="C40" s="919"/>
      <c r="D40" s="919"/>
      <c r="E40" s="919"/>
      <c r="F40" s="919"/>
      <c r="G40" s="920"/>
      <c r="H40" s="918"/>
      <c r="I40" s="919"/>
      <c r="J40" s="919"/>
      <c r="K40" s="919"/>
      <c r="L40" s="920"/>
    </row>
    <row r="41" spans="2:12" x14ac:dyDescent="0.25">
      <c r="B41" s="918"/>
      <c r="C41" s="919"/>
      <c r="D41" s="919"/>
      <c r="E41" s="919"/>
      <c r="F41" s="919"/>
      <c r="G41" s="920"/>
      <c r="H41" s="918"/>
      <c r="I41" s="919"/>
      <c r="J41" s="919"/>
      <c r="K41" s="919"/>
      <c r="L41" s="920"/>
    </row>
    <row r="42" spans="2:12" x14ac:dyDescent="0.25">
      <c r="B42" s="918"/>
      <c r="C42" s="919"/>
      <c r="D42" s="919"/>
      <c r="E42" s="919"/>
      <c r="F42" s="919"/>
      <c r="G42" s="920"/>
      <c r="H42" s="918"/>
      <c r="I42" s="919"/>
      <c r="J42" s="919"/>
      <c r="K42" s="919"/>
      <c r="L42" s="920"/>
    </row>
    <row r="43" spans="2:12" x14ac:dyDescent="0.25">
      <c r="B43" s="918"/>
      <c r="C43" s="919"/>
      <c r="D43" s="919"/>
      <c r="E43" s="919"/>
      <c r="F43" s="919"/>
      <c r="G43" s="920"/>
      <c r="H43" s="918"/>
      <c r="I43" s="919"/>
      <c r="J43" s="919"/>
      <c r="K43" s="919"/>
      <c r="L43" s="920"/>
    </row>
    <row r="44" spans="2:12" x14ac:dyDescent="0.25">
      <c r="B44" s="918"/>
      <c r="C44" s="919"/>
      <c r="D44" s="919"/>
      <c r="E44" s="919"/>
      <c r="F44" s="919"/>
      <c r="G44" s="920"/>
      <c r="H44" s="918"/>
      <c r="I44" s="919"/>
      <c r="J44" s="919"/>
      <c r="K44" s="919"/>
      <c r="L44" s="920"/>
    </row>
    <row r="45" spans="2:12" x14ac:dyDescent="0.25">
      <c r="B45" s="918"/>
      <c r="C45" s="919"/>
      <c r="D45" s="919"/>
      <c r="E45" s="919"/>
      <c r="F45" s="919"/>
      <c r="G45" s="920"/>
      <c r="H45" s="918"/>
      <c r="I45" s="919"/>
      <c r="J45" s="919"/>
      <c r="K45" s="919"/>
      <c r="L45" s="920"/>
    </row>
    <row r="46" spans="2:12" x14ac:dyDescent="0.25">
      <c r="B46" s="918"/>
      <c r="C46" s="919"/>
      <c r="D46" s="919"/>
      <c r="E46" s="919"/>
      <c r="F46" s="919"/>
      <c r="G46" s="920"/>
      <c r="H46" s="918"/>
      <c r="I46" s="919"/>
      <c r="J46" s="919"/>
      <c r="K46" s="919"/>
      <c r="L46" s="920"/>
    </row>
    <row r="47" spans="2:12" x14ac:dyDescent="0.25">
      <c r="B47" s="918"/>
      <c r="C47" s="919"/>
      <c r="D47" s="919"/>
      <c r="E47" s="919"/>
      <c r="F47" s="919"/>
      <c r="G47" s="920"/>
      <c r="H47" s="918"/>
      <c r="I47" s="919"/>
      <c r="J47" s="919"/>
      <c r="K47" s="919"/>
      <c r="L47" s="920"/>
    </row>
    <row r="48" spans="2:12" x14ac:dyDescent="0.25">
      <c r="B48" s="918"/>
      <c r="C48" s="919"/>
      <c r="D48" s="919"/>
      <c r="E48" s="919"/>
      <c r="F48" s="919"/>
      <c r="G48" s="920"/>
      <c r="H48" s="918"/>
      <c r="I48" s="919"/>
      <c r="J48" s="919"/>
      <c r="K48" s="919"/>
      <c r="L48" s="920"/>
    </row>
    <row r="49" spans="2:12" x14ac:dyDescent="0.25">
      <c r="B49" s="918"/>
      <c r="C49" s="919"/>
      <c r="D49" s="919"/>
      <c r="E49" s="919"/>
      <c r="F49" s="919"/>
      <c r="G49" s="920"/>
      <c r="H49" s="918"/>
      <c r="I49" s="919"/>
      <c r="J49" s="919"/>
      <c r="K49" s="919"/>
      <c r="L49" s="920"/>
    </row>
    <row r="50" spans="2:12" x14ac:dyDescent="0.25">
      <c r="B50" s="918"/>
      <c r="C50" s="919"/>
      <c r="D50" s="919"/>
      <c r="E50" s="919"/>
      <c r="F50" s="919"/>
      <c r="G50" s="920"/>
      <c r="H50" s="918"/>
      <c r="I50" s="919"/>
      <c r="J50" s="919"/>
      <c r="K50" s="919"/>
      <c r="L50" s="920"/>
    </row>
    <row r="51" spans="2:12" ht="15.75" thickBot="1" x14ac:dyDescent="0.3">
      <c r="B51" s="918"/>
      <c r="C51" s="919"/>
      <c r="D51" s="919"/>
      <c r="E51" s="919"/>
      <c r="F51" s="919"/>
      <c r="G51" s="920"/>
      <c r="H51" s="918"/>
      <c r="I51" s="919"/>
      <c r="J51" s="919"/>
      <c r="K51" s="919"/>
      <c r="L51" s="920"/>
    </row>
    <row r="52" spans="2:12" ht="15" customHeight="1" x14ac:dyDescent="0.25">
      <c r="B52" s="1047" t="s">
        <v>900</v>
      </c>
      <c r="C52" s="1048"/>
      <c r="D52" s="1048"/>
      <c r="E52" s="1048"/>
      <c r="F52" s="1048"/>
      <c r="G52" s="1049"/>
      <c r="H52" s="1047" t="s">
        <v>901</v>
      </c>
      <c r="I52" s="1048"/>
      <c r="J52" s="1048"/>
      <c r="K52" s="1048"/>
      <c r="L52" s="1049"/>
    </row>
    <row r="53" spans="2:12" ht="15.75" thickBot="1" x14ac:dyDescent="0.3">
      <c r="B53" s="1050"/>
      <c r="C53" s="1051"/>
      <c r="D53" s="1051"/>
      <c r="E53" s="1051"/>
      <c r="F53" s="1051"/>
      <c r="G53" s="1052"/>
      <c r="H53" s="1050"/>
      <c r="I53" s="1051"/>
      <c r="J53" s="1051"/>
      <c r="K53" s="1051"/>
      <c r="L53" s="1052"/>
    </row>
    <row r="54" spans="2:12" x14ac:dyDescent="0.25">
      <c r="B54" s="921" t="s">
        <v>615</v>
      </c>
      <c r="C54" s="922"/>
      <c r="D54" s="922"/>
      <c r="E54" s="922"/>
      <c r="F54" s="922"/>
      <c r="G54" s="923"/>
      <c r="H54" s="921" t="s">
        <v>616</v>
      </c>
      <c r="I54" s="922"/>
      <c r="J54" s="922"/>
      <c r="K54" s="922"/>
      <c r="L54" s="923"/>
    </row>
    <row r="55" spans="2:12" x14ac:dyDescent="0.25">
      <c r="B55" s="918"/>
      <c r="C55" s="919"/>
      <c r="D55" s="919"/>
      <c r="E55" s="919"/>
      <c r="F55" s="919"/>
      <c r="G55" s="920"/>
      <c r="H55" s="918"/>
      <c r="I55" s="919"/>
      <c r="J55" s="919"/>
      <c r="K55" s="919"/>
      <c r="L55" s="920"/>
    </row>
    <row r="56" spans="2:12" x14ac:dyDescent="0.25">
      <c r="B56" s="918"/>
      <c r="C56" s="919"/>
      <c r="D56" s="919"/>
      <c r="E56" s="919"/>
      <c r="F56" s="919"/>
      <c r="G56" s="920"/>
      <c r="H56" s="918"/>
      <c r="I56" s="919"/>
      <c r="J56" s="919"/>
      <c r="K56" s="919"/>
      <c r="L56" s="920"/>
    </row>
    <row r="57" spans="2:12" x14ac:dyDescent="0.25">
      <c r="B57" s="918"/>
      <c r="C57" s="919"/>
      <c r="D57" s="919"/>
      <c r="E57" s="919"/>
      <c r="F57" s="919"/>
      <c r="G57" s="920"/>
      <c r="H57" s="918"/>
      <c r="I57" s="919"/>
      <c r="J57" s="919"/>
      <c r="K57" s="919"/>
      <c r="L57" s="920"/>
    </row>
    <row r="58" spans="2:12" x14ac:dyDescent="0.25">
      <c r="B58" s="918"/>
      <c r="C58" s="919"/>
      <c r="D58" s="919"/>
      <c r="E58" s="919"/>
      <c r="F58" s="919"/>
      <c r="G58" s="920"/>
      <c r="H58" s="918"/>
      <c r="I58" s="919"/>
      <c r="J58" s="919"/>
      <c r="K58" s="919"/>
      <c r="L58" s="920"/>
    </row>
    <row r="59" spans="2:12" x14ac:dyDescent="0.25">
      <c r="B59" s="918"/>
      <c r="C59" s="919"/>
      <c r="D59" s="919"/>
      <c r="E59" s="919"/>
      <c r="F59" s="919"/>
      <c r="G59" s="920"/>
      <c r="H59" s="918"/>
      <c r="I59" s="919"/>
      <c r="J59" s="919"/>
      <c r="K59" s="919"/>
      <c r="L59" s="920"/>
    </row>
    <row r="60" spans="2:12" x14ac:dyDescent="0.25">
      <c r="B60" s="918"/>
      <c r="C60" s="919"/>
      <c r="D60" s="919"/>
      <c r="E60" s="919"/>
      <c r="F60" s="919"/>
      <c r="G60" s="920"/>
      <c r="H60" s="918"/>
      <c r="I60" s="919"/>
      <c r="J60" s="919"/>
      <c r="K60" s="919"/>
      <c r="L60" s="920"/>
    </row>
    <row r="61" spans="2:12" x14ac:dyDescent="0.25">
      <c r="B61" s="918"/>
      <c r="C61" s="919"/>
      <c r="D61" s="919"/>
      <c r="E61" s="919"/>
      <c r="F61" s="919"/>
      <c r="G61" s="920"/>
      <c r="H61" s="918"/>
      <c r="I61" s="919"/>
      <c r="J61" s="919"/>
      <c r="K61" s="919"/>
      <c r="L61" s="920"/>
    </row>
    <row r="62" spans="2:12" x14ac:dyDescent="0.25">
      <c r="B62" s="918"/>
      <c r="C62" s="919"/>
      <c r="D62" s="919"/>
      <c r="E62" s="919"/>
      <c r="F62" s="919"/>
      <c r="G62" s="920"/>
      <c r="H62" s="918"/>
      <c r="I62" s="919"/>
      <c r="J62" s="919"/>
      <c r="K62" s="919"/>
      <c r="L62" s="920"/>
    </row>
    <row r="63" spans="2:12" x14ac:dyDescent="0.25">
      <c r="B63" s="918"/>
      <c r="C63" s="919"/>
      <c r="D63" s="919"/>
      <c r="E63" s="919"/>
      <c r="F63" s="919"/>
      <c r="G63" s="920"/>
      <c r="H63" s="918"/>
      <c r="I63" s="919"/>
      <c r="J63" s="919"/>
      <c r="K63" s="919"/>
      <c r="L63" s="920"/>
    </row>
    <row r="64" spans="2:12" x14ac:dyDescent="0.25">
      <c r="B64" s="918"/>
      <c r="C64" s="919"/>
      <c r="D64" s="919"/>
      <c r="E64" s="919"/>
      <c r="F64" s="919"/>
      <c r="G64" s="920"/>
      <c r="H64" s="918"/>
      <c r="I64" s="919"/>
      <c r="J64" s="919"/>
      <c r="K64" s="919"/>
      <c r="L64" s="920"/>
    </row>
    <row r="65" spans="2:12" x14ac:dyDescent="0.25">
      <c r="B65" s="918"/>
      <c r="C65" s="919"/>
      <c r="D65" s="919"/>
      <c r="E65" s="919"/>
      <c r="F65" s="919"/>
      <c r="G65" s="920"/>
      <c r="H65" s="918"/>
      <c r="I65" s="919"/>
      <c r="J65" s="919"/>
      <c r="K65" s="919"/>
      <c r="L65" s="920"/>
    </row>
    <row r="66" spans="2:12" x14ac:dyDescent="0.25">
      <c r="B66" s="918"/>
      <c r="C66" s="919"/>
      <c r="D66" s="919"/>
      <c r="E66" s="919"/>
      <c r="F66" s="919"/>
      <c r="G66" s="920"/>
      <c r="H66" s="918"/>
      <c r="I66" s="919"/>
      <c r="J66" s="919"/>
      <c r="K66" s="919"/>
      <c r="L66" s="920"/>
    </row>
    <row r="67" spans="2:12" ht="15.75" thickBot="1" x14ac:dyDescent="0.3">
      <c r="B67" s="918"/>
      <c r="C67" s="919"/>
      <c r="D67" s="919"/>
      <c r="E67" s="919"/>
      <c r="F67" s="919"/>
      <c r="G67" s="920"/>
      <c r="H67" s="918"/>
      <c r="I67" s="919"/>
      <c r="J67" s="919"/>
      <c r="K67" s="919"/>
      <c r="L67" s="920"/>
    </row>
    <row r="68" spans="2:12" x14ac:dyDescent="0.25">
      <c r="B68" s="906" t="s">
        <v>902</v>
      </c>
      <c r="C68" s="907"/>
      <c r="D68" s="907"/>
      <c r="E68" s="907"/>
      <c r="F68" s="907"/>
      <c r="G68" s="908"/>
      <c r="H68" s="912" t="s">
        <v>903</v>
      </c>
      <c r="I68" s="913"/>
      <c r="J68" s="913"/>
      <c r="K68" s="913"/>
      <c r="L68" s="914"/>
    </row>
    <row r="69" spans="2:12" ht="15.75" thickBot="1" x14ac:dyDescent="0.3">
      <c r="B69" s="909"/>
      <c r="C69" s="910"/>
      <c r="D69" s="910"/>
      <c r="E69" s="910"/>
      <c r="F69" s="910"/>
      <c r="G69" s="911"/>
      <c r="H69" s="915"/>
      <c r="I69" s="916"/>
      <c r="J69" s="916"/>
      <c r="K69" s="916"/>
      <c r="L69" s="917"/>
    </row>
    <row r="70" spans="2:12" x14ac:dyDescent="0.25">
      <c r="B70" s="921" t="s">
        <v>615</v>
      </c>
      <c r="C70" s="922"/>
      <c r="D70" s="922"/>
      <c r="E70" s="922"/>
      <c r="F70" s="922"/>
      <c r="G70" s="923"/>
      <c r="H70" s="921" t="s">
        <v>616</v>
      </c>
      <c r="I70" s="922"/>
      <c r="J70" s="922"/>
      <c r="K70" s="922"/>
      <c r="L70" s="923"/>
    </row>
    <row r="71" spans="2:12" x14ac:dyDescent="0.25">
      <c r="B71" s="918"/>
      <c r="C71" s="919"/>
      <c r="D71" s="919"/>
      <c r="E71" s="919"/>
      <c r="F71" s="919"/>
      <c r="G71" s="920"/>
      <c r="H71" s="918"/>
      <c r="I71" s="919"/>
      <c r="J71" s="919"/>
      <c r="K71" s="919"/>
      <c r="L71" s="920"/>
    </row>
    <row r="72" spans="2:12" x14ac:dyDescent="0.25">
      <c r="B72" s="918"/>
      <c r="C72" s="919"/>
      <c r="D72" s="919"/>
      <c r="E72" s="919"/>
      <c r="F72" s="919"/>
      <c r="G72" s="920"/>
      <c r="H72" s="918"/>
      <c r="I72" s="919"/>
      <c r="J72" s="919"/>
      <c r="K72" s="919"/>
      <c r="L72" s="920"/>
    </row>
    <row r="73" spans="2:12" x14ac:dyDescent="0.25">
      <c r="B73" s="918"/>
      <c r="C73" s="919"/>
      <c r="D73" s="919"/>
      <c r="E73" s="919"/>
      <c r="F73" s="919"/>
      <c r="G73" s="920"/>
      <c r="H73" s="918"/>
      <c r="I73" s="919"/>
      <c r="J73" s="919"/>
      <c r="K73" s="919"/>
      <c r="L73" s="920"/>
    </row>
    <row r="74" spans="2:12" x14ac:dyDescent="0.25">
      <c r="B74" s="918"/>
      <c r="C74" s="919"/>
      <c r="D74" s="919"/>
      <c r="E74" s="919"/>
      <c r="F74" s="919"/>
      <c r="G74" s="920"/>
      <c r="H74" s="918"/>
      <c r="I74" s="919"/>
      <c r="J74" s="919"/>
      <c r="K74" s="919"/>
      <c r="L74" s="920"/>
    </row>
    <row r="75" spans="2:12" x14ac:dyDescent="0.25">
      <c r="B75" s="918"/>
      <c r="C75" s="919"/>
      <c r="D75" s="919"/>
      <c r="E75" s="919"/>
      <c r="F75" s="919"/>
      <c r="G75" s="920"/>
      <c r="H75" s="918"/>
      <c r="I75" s="919"/>
      <c r="J75" s="919"/>
      <c r="K75" s="919"/>
      <c r="L75" s="920"/>
    </row>
    <row r="76" spans="2:12" x14ac:dyDescent="0.25">
      <c r="B76" s="918"/>
      <c r="C76" s="919"/>
      <c r="D76" s="919"/>
      <c r="E76" s="919"/>
      <c r="F76" s="919"/>
      <c r="G76" s="920"/>
      <c r="H76" s="918"/>
      <c r="I76" s="919"/>
      <c r="J76" s="919"/>
      <c r="K76" s="919"/>
      <c r="L76" s="920"/>
    </row>
    <row r="77" spans="2:12" x14ac:dyDescent="0.25">
      <c r="B77" s="918"/>
      <c r="C77" s="919"/>
      <c r="D77" s="919"/>
      <c r="E77" s="919"/>
      <c r="F77" s="919"/>
      <c r="G77" s="920"/>
      <c r="H77" s="918"/>
      <c r="I77" s="919"/>
      <c r="J77" s="919"/>
      <c r="K77" s="919"/>
      <c r="L77" s="920"/>
    </row>
    <row r="78" spans="2:12" x14ac:dyDescent="0.25">
      <c r="B78" s="918"/>
      <c r="C78" s="919"/>
      <c r="D78" s="919"/>
      <c r="E78" s="919"/>
      <c r="F78" s="919"/>
      <c r="G78" s="920"/>
      <c r="H78" s="918"/>
      <c r="I78" s="919"/>
      <c r="J78" s="919"/>
      <c r="K78" s="919"/>
      <c r="L78" s="920"/>
    </row>
    <row r="79" spans="2:12" x14ac:dyDescent="0.25">
      <c r="B79" s="918"/>
      <c r="C79" s="919"/>
      <c r="D79" s="919"/>
      <c r="E79" s="919"/>
      <c r="F79" s="919"/>
      <c r="G79" s="920"/>
      <c r="H79" s="918"/>
      <c r="I79" s="919"/>
      <c r="J79" s="919"/>
      <c r="K79" s="919"/>
      <c r="L79" s="920"/>
    </row>
    <row r="80" spans="2:12" x14ac:dyDescent="0.25">
      <c r="B80" s="918"/>
      <c r="C80" s="919"/>
      <c r="D80" s="919"/>
      <c r="E80" s="919"/>
      <c r="F80" s="919"/>
      <c r="G80" s="920"/>
      <c r="H80" s="918"/>
      <c r="I80" s="919"/>
      <c r="J80" s="919"/>
      <c r="K80" s="919"/>
      <c r="L80" s="920"/>
    </row>
    <row r="81" spans="2:12" x14ac:dyDescent="0.25">
      <c r="B81" s="918"/>
      <c r="C81" s="919"/>
      <c r="D81" s="919"/>
      <c r="E81" s="919"/>
      <c r="F81" s="919"/>
      <c r="G81" s="920"/>
      <c r="H81" s="918"/>
      <c r="I81" s="919"/>
      <c r="J81" s="919"/>
      <c r="K81" s="919"/>
      <c r="L81" s="920"/>
    </row>
    <row r="82" spans="2:12" x14ac:dyDescent="0.25">
      <c r="B82" s="918"/>
      <c r="C82" s="919"/>
      <c r="D82" s="919"/>
      <c r="E82" s="919"/>
      <c r="F82" s="919"/>
      <c r="G82" s="920"/>
      <c r="H82" s="918"/>
      <c r="I82" s="919"/>
      <c r="J82" s="919"/>
      <c r="K82" s="919"/>
      <c r="L82" s="920"/>
    </row>
    <row r="83" spans="2:12" ht="15.75" thickBot="1" x14ac:dyDescent="0.3">
      <c r="B83" s="918"/>
      <c r="C83" s="919"/>
      <c r="D83" s="919"/>
      <c r="E83" s="919"/>
      <c r="F83" s="919"/>
      <c r="G83" s="920"/>
      <c r="H83" s="918"/>
      <c r="I83" s="919"/>
      <c r="J83" s="919"/>
      <c r="K83" s="919"/>
      <c r="L83" s="920"/>
    </row>
    <row r="84" spans="2:12" x14ac:dyDescent="0.25">
      <c r="B84" s="906" t="s">
        <v>904</v>
      </c>
      <c r="C84" s="907"/>
      <c r="D84" s="907"/>
      <c r="E84" s="907"/>
      <c r="F84" s="907"/>
      <c r="G84" s="908"/>
      <c r="H84" s="912" t="s">
        <v>905</v>
      </c>
      <c r="I84" s="913"/>
      <c r="J84" s="913"/>
      <c r="K84" s="913"/>
      <c r="L84" s="914"/>
    </row>
    <row r="85" spans="2:12" ht="15.75" thickBot="1" x14ac:dyDescent="0.3">
      <c r="B85" s="909"/>
      <c r="C85" s="910"/>
      <c r="D85" s="910"/>
      <c r="E85" s="910"/>
      <c r="F85" s="910"/>
      <c r="G85" s="911"/>
      <c r="H85" s="915"/>
      <c r="I85" s="916"/>
      <c r="J85" s="916"/>
      <c r="K85" s="916"/>
      <c r="L85" s="917"/>
    </row>
    <row r="86" spans="2:12" x14ac:dyDescent="0.25">
      <c r="B86" s="921" t="s">
        <v>615</v>
      </c>
      <c r="C86" s="922"/>
      <c r="D86" s="922"/>
      <c r="E86" s="922"/>
      <c r="F86" s="922"/>
      <c r="G86" s="923"/>
      <c r="H86" s="921" t="s">
        <v>616</v>
      </c>
      <c r="I86" s="922"/>
      <c r="J86" s="922"/>
      <c r="K86" s="922"/>
      <c r="L86" s="923"/>
    </row>
    <row r="87" spans="2:12" x14ac:dyDescent="0.25">
      <c r="B87" s="918"/>
      <c r="C87" s="919"/>
      <c r="D87" s="919"/>
      <c r="E87" s="919"/>
      <c r="F87" s="919"/>
      <c r="G87" s="920"/>
      <c r="H87" s="918"/>
      <c r="I87" s="919"/>
      <c r="J87" s="919"/>
      <c r="K87" s="919"/>
      <c r="L87" s="920"/>
    </row>
    <row r="88" spans="2:12" x14ac:dyDescent="0.25">
      <c r="B88" s="918"/>
      <c r="C88" s="919"/>
      <c r="D88" s="919"/>
      <c r="E88" s="919"/>
      <c r="F88" s="919"/>
      <c r="G88" s="920"/>
      <c r="H88" s="918"/>
      <c r="I88" s="919"/>
      <c r="J88" s="919"/>
      <c r="K88" s="919"/>
      <c r="L88" s="920"/>
    </row>
    <row r="89" spans="2:12" x14ac:dyDescent="0.25">
      <c r="B89" s="918"/>
      <c r="C89" s="919"/>
      <c r="D89" s="919"/>
      <c r="E89" s="919"/>
      <c r="F89" s="919"/>
      <c r="G89" s="920"/>
      <c r="H89" s="918"/>
      <c r="I89" s="919"/>
      <c r="J89" s="919"/>
      <c r="K89" s="919"/>
      <c r="L89" s="920"/>
    </row>
    <row r="90" spans="2:12" x14ac:dyDescent="0.25">
      <c r="B90" s="918"/>
      <c r="C90" s="919"/>
      <c r="D90" s="919"/>
      <c r="E90" s="919"/>
      <c r="F90" s="919"/>
      <c r="G90" s="920"/>
      <c r="H90" s="918"/>
      <c r="I90" s="919"/>
      <c r="J90" s="919"/>
      <c r="K90" s="919"/>
      <c r="L90" s="920"/>
    </row>
    <row r="91" spans="2:12" x14ac:dyDescent="0.25">
      <c r="B91" s="918"/>
      <c r="C91" s="919"/>
      <c r="D91" s="919"/>
      <c r="E91" s="919"/>
      <c r="F91" s="919"/>
      <c r="G91" s="920"/>
      <c r="H91" s="918"/>
      <c r="I91" s="919"/>
      <c r="J91" s="919"/>
      <c r="K91" s="919"/>
      <c r="L91" s="920"/>
    </row>
    <row r="92" spans="2:12" x14ac:dyDescent="0.25">
      <c r="B92" s="918"/>
      <c r="C92" s="919"/>
      <c r="D92" s="919"/>
      <c r="E92" s="919"/>
      <c r="F92" s="919"/>
      <c r="G92" s="920"/>
      <c r="H92" s="918"/>
      <c r="I92" s="919"/>
      <c r="J92" s="919"/>
      <c r="K92" s="919"/>
      <c r="L92" s="920"/>
    </row>
    <row r="93" spans="2:12" x14ac:dyDescent="0.25">
      <c r="B93" s="918"/>
      <c r="C93" s="919"/>
      <c r="D93" s="919"/>
      <c r="E93" s="919"/>
      <c r="F93" s="919"/>
      <c r="G93" s="920"/>
      <c r="H93" s="918"/>
      <c r="I93" s="919"/>
      <c r="J93" s="919"/>
      <c r="K93" s="919"/>
      <c r="L93" s="920"/>
    </row>
    <row r="94" spans="2:12" x14ac:dyDescent="0.25">
      <c r="B94" s="918"/>
      <c r="C94" s="919"/>
      <c r="D94" s="919"/>
      <c r="E94" s="919"/>
      <c r="F94" s="919"/>
      <c r="G94" s="920"/>
      <c r="H94" s="918"/>
      <c r="I94" s="919"/>
      <c r="J94" s="919"/>
      <c r="K94" s="919"/>
      <c r="L94" s="920"/>
    </row>
    <row r="95" spans="2:12" x14ac:dyDescent="0.25">
      <c r="B95" s="918"/>
      <c r="C95" s="919"/>
      <c r="D95" s="919"/>
      <c r="E95" s="919"/>
      <c r="F95" s="919"/>
      <c r="G95" s="920"/>
      <c r="H95" s="918"/>
      <c r="I95" s="919"/>
      <c r="J95" s="919"/>
      <c r="K95" s="919"/>
      <c r="L95" s="920"/>
    </row>
    <row r="96" spans="2:12" x14ac:dyDescent="0.25">
      <c r="B96" s="918"/>
      <c r="C96" s="919"/>
      <c r="D96" s="919"/>
      <c r="E96" s="919"/>
      <c r="F96" s="919"/>
      <c r="G96" s="920"/>
      <c r="H96" s="918"/>
      <c r="I96" s="919"/>
      <c r="J96" s="919"/>
      <c r="K96" s="919"/>
      <c r="L96" s="920"/>
    </row>
    <row r="97" spans="2:12" x14ac:dyDescent="0.25">
      <c r="B97" s="918"/>
      <c r="C97" s="919"/>
      <c r="D97" s="919"/>
      <c r="E97" s="919"/>
      <c r="F97" s="919"/>
      <c r="G97" s="920"/>
      <c r="H97" s="918"/>
      <c r="I97" s="919"/>
      <c r="J97" s="919"/>
      <c r="K97" s="919"/>
      <c r="L97" s="920"/>
    </row>
    <row r="98" spans="2:12" x14ac:dyDescent="0.25">
      <c r="B98" s="918"/>
      <c r="C98" s="919"/>
      <c r="D98" s="919"/>
      <c r="E98" s="919"/>
      <c r="F98" s="919"/>
      <c r="G98" s="920"/>
      <c r="H98" s="918"/>
      <c r="I98" s="919"/>
      <c r="J98" s="919"/>
      <c r="K98" s="919"/>
      <c r="L98" s="920"/>
    </row>
    <row r="99" spans="2:12" ht="15.75" thickBot="1" x14ac:dyDescent="0.3">
      <c r="B99" s="918"/>
      <c r="C99" s="919"/>
      <c r="D99" s="919"/>
      <c r="E99" s="919"/>
      <c r="F99" s="919"/>
      <c r="G99" s="920"/>
      <c r="H99" s="918"/>
      <c r="I99" s="919"/>
      <c r="J99" s="919"/>
      <c r="K99" s="919"/>
      <c r="L99" s="920"/>
    </row>
    <row r="100" spans="2:12" x14ac:dyDescent="0.25">
      <c r="B100" s="912" t="s">
        <v>906</v>
      </c>
      <c r="C100" s="913"/>
      <c r="D100" s="913"/>
      <c r="E100" s="913"/>
      <c r="F100" s="913"/>
      <c r="G100" s="914"/>
      <c r="H100" s="912" t="s">
        <v>907</v>
      </c>
      <c r="I100" s="913"/>
      <c r="J100" s="913"/>
      <c r="K100" s="913"/>
      <c r="L100" s="914"/>
    </row>
    <row r="101" spans="2:12" ht="15.75" thickBot="1" x14ac:dyDescent="0.3">
      <c r="B101" s="915"/>
      <c r="C101" s="916"/>
      <c r="D101" s="916"/>
      <c r="E101" s="916"/>
      <c r="F101" s="916"/>
      <c r="G101" s="917"/>
      <c r="H101" s="915"/>
      <c r="I101" s="916"/>
      <c r="J101" s="916"/>
      <c r="K101" s="916"/>
      <c r="L101" s="917"/>
    </row>
  </sheetData>
  <mergeCells count="31">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M185"/>
  <sheetViews>
    <sheetView view="pageBreakPreview" zoomScale="85" zoomScaleNormal="100" zoomScaleSheetLayoutView="85" zoomScalePageLayoutView="110" workbookViewId="0">
      <selection activeCell="B115" sqref="B115:L115"/>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1.42578125" style="126" hidden="1" customWidth="1"/>
    <col min="14" max="16384" width="11.42578125" style="126"/>
  </cols>
  <sheetData>
    <row r="1" spans="2:12" ht="27.75" customHeight="1" x14ac:dyDescent="0.25">
      <c r="B1" s="924" t="s">
        <v>329</v>
      </c>
      <c r="C1" s="925"/>
      <c r="D1" s="925"/>
      <c r="E1" s="925"/>
      <c r="F1" s="925"/>
      <c r="G1" s="925"/>
      <c r="H1" s="925"/>
      <c r="I1" s="925"/>
      <c r="J1" s="925"/>
      <c r="K1" s="925"/>
      <c r="L1" s="926"/>
    </row>
    <row r="2" spans="2:12" ht="11.25" customHeight="1" x14ac:dyDescent="0.25">
      <c r="B2" s="927"/>
      <c r="C2" s="928"/>
      <c r="D2" s="928"/>
      <c r="E2" s="928"/>
      <c r="F2" s="928"/>
      <c r="G2" s="928"/>
      <c r="H2" s="928"/>
      <c r="I2" s="928"/>
      <c r="J2" s="928"/>
      <c r="K2" s="928"/>
      <c r="L2" s="929"/>
    </row>
    <row r="3" spans="2:12" ht="24.95" customHeight="1" x14ac:dyDescent="0.25">
      <c r="B3" s="930" t="s">
        <v>375</v>
      </c>
      <c r="C3" s="931"/>
      <c r="D3" s="931"/>
      <c r="E3" s="932"/>
      <c r="F3" s="153">
        <v>44055</v>
      </c>
      <c r="G3" s="930" t="s">
        <v>376</v>
      </c>
      <c r="H3" s="931"/>
      <c r="I3" s="932"/>
      <c r="J3" s="1006">
        <v>44062</v>
      </c>
      <c r="K3" s="931"/>
      <c r="L3" s="932"/>
    </row>
    <row r="4" spans="2:12" ht="24.95" customHeight="1" x14ac:dyDescent="0.25">
      <c r="B4" s="1085" t="s">
        <v>327</v>
      </c>
      <c r="C4" s="937"/>
      <c r="D4" s="937"/>
      <c r="E4" s="937"/>
      <c r="F4" s="937"/>
      <c r="G4" s="938"/>
      <c r="H4" s="1086" t="s">
        <v>597</v>
      </c>
      <c r="I4" s="1087"/>
      <c r="J4" s="194" t="s">
        <v>2</v>
      </c>
      <c r="K4" s="942" t="s">
        <v>0</v>
      </c>
      <c r="L4" s="943"/>
    </row>
    <row r="5" spans="2:12" ht="24.95" customHeight="1" x14ac:dyDescent="0.25">
      <c r="B5" s="195"/>
      <c r="C5" s="196"/>
      <c r="D5" s="196"/>
      <c r="E5" s="196"/>
      <c r="F5" s="196"/>
      <c r="G5" s="197"/>
      <c r="H5" s="1088" t="s">
        <v>598</v>
      </c>
      <c r="I5" s="1089"/>
      <c r="J5" s="194">
        <v>2</v>
      </c>
      <c r="K5" s="942" t="s">
        <v>377</v>
      </c>
      <c r="L5" s="943"/>
    </row>
    <row r="6" spans="2:12" ht="24.95" customHeight="1" thickBot="1" x14ac:dyDescent="0.3">
      <c r="B6" s="937" t="s">
        <v>819</v>
      </c>
      <c r="C6" s="937"/>
      <c r="D6" s="937"/>
      <c r="E6" s="937"/>
      <c r="F6" s="937"/>
      <c r="G6" s="937"/>
      <c r="H6" s="937"/>
      <c r="I6" s="937"/>
      <c r="J6" s="937"/>
      <c r="K6" s="937"/>
      <c r="L6" s="1090"/>
    </row>
    <row r="7" spans="2:12" ht="14.25" customHeight="1" x14ac:dyDescent="0.25">
      <c r="B7" s="921" t="s">
        <v>551</v>
      </c>
      <c r="C7" s="922"/>
      <c r="D7" s="922"/>
      <c r="E7" s="922"/>
      <c r="F7" s="922"/>
      <c r="G7" s="923"/>
      <c r="H7" s="921" t="s">
        <v>552</v>
      </c>
      <c r="I7" s="922"/>
      <c r="J7" s="922"/>
      <c r="K7" s="922"/>
      <c r="L7" s="923"/>
    </row>
    <row r="8" spans="2:12" ht="103.5" customHeight="1" x14ac:dyDescent="0.25">
      <c r="B8" s="918"/>
      <c r="C8" s="919"/>
      <c r="D8" s="919"/>
      <c r="E8" s="919"/>
      <c r="F8" s="919"/>
      <c r="G8" s="920"/>
      <c r="H8" s="918"/>
      <c r="I8" s="919"/>
      <c r="J8" s="919"/>
      <c r="K8" s="919"/>
      <c r="L8" s="920"/>
    </row>
    <row r="9" spans="2:12" x14ac:dyDescent="0.25">
      <c r="B9" s="918"/>
      <c r="C9" s="919"/>
      <c r="D9" s="919"/>
      <c r="E9" s="919"/>
      <c r="F9" s="919"/>
      <c r="G9" s="920"/>
      <c r="H9" s="918"/>
      <c r="I9" s="919"/>
      <c r="J9" s="919"/>
      <c r="K9" s="919"/>
      <c r="L9" s="920"/>
    </row>
    <row r="10" spans="2:12" x14ac:dyDescent="0.25">
      <c r="B10" s="918"/>
      <c r="C10" s="919"/>
      <c r="D10" s="919"/>
      <c r="E10" s="919"/>
      <c r="F10" s="919"/>
      <c r="G10" s="920"/>
      <c r="H10" s="918"/>
      <c r="I10" s="919"/>
      <c r="J10" s="919"/>
      <c r="K10" s="919"/>
      <c r="L10" s="920"/>
    </row>
    <row r="11" spans="2:12" x14ac:dyDescent="0.25">
      <c r="B11" s="918"/>
      <c r="C11" s="919"/>
      <c r="D11" s="919"/>
      <c r="E11" s="919"/>
      <c r="F11" s="919"/>
      <c r="G11" s="920"/>
      <c r="H11" s="918"/>
      <c r="I11" s="919"/>
      <c r="J11" s="919"/>
      <c r="K11" s="919"/>
      <c r="L11" s="920"/>
    </row>
    <row r="12" spans="2:12" x14ac:dyDescent="0.25">
      <c r="B12" s="918"/>
      <c r="C12" s="919"/>
      <c r="D12" s="919"/>
      <c r="E12" s="919"/>
      <c r="F12" s="919"/>
      <c r="G12" s="920"/>
      <c r="H12" s="918"/>
      <c r="I12" s="919"/>
      <c r="J12" s="919"/>
      <c r="K12" s="919"/>
      <c r="L12" s="920"/>
    </row>
    <row r="13" spans="2:12" x14ac:dyDescent="0.25">
      <c r="B13" s="918"/>
      <c r="C13" s="919"/>
      <c r="D13" s="919"/>
      <c r="E13" s="919"/>
      <c r="F13" s="919"/>
      <c r="G13" s="920"/>
      <c r="H13" s="918"/>
      <c r="I13" s="919"/>
      <c r="J13" s="919"/>
      <c r="K13" s="919"/>
      <c r="L13" s="920"/>
    </row>
    <row r="14" spans="2:12" x14ac:dyDescent="0.25">
      <c r="B14" s="918"/>
      <c r="C14" s="919"/>
      <c r="D14" s="919"/>
      <c r="E14" s="919"/>
      <c r="F14" s="919"/>
      <c r="G14" s="920"/>
      <c r="H14" s="918"/>
      <c r="I14" s="919"/>
      <c r="J14" s="919"/>
      <c r="K14" s="919"/>
      <c r="L14" s="920"/>
    </row>
    <row r="15" spans="2:12" ht="15" customHeight="1" x14ac:dyDescent="0.25">
      <c r="B15" s="1072">
        <v>1</v>
      </c>
      <c r="C15" s="1073"/>
      <c r="D15" s="1073"/>
      <c r="E15" s="1073"/>
      <c r="F15" s="1073"/>
      <c r="G15" s="1074"/>
      <c r="H15" s="1072">
        <v>2</v>
      </c>
      <c r="I15" s="1073"/>
      <c r="J15" s="1073"/>
      <c r="K15" s="1073"/>
      <c r="L15" s="1074"/>
    </row>
    <row r="16" spans="2:12" ht="15.75" thickBot="1" x14ac:dyDescent="0.3">
      <c r="B16" s="1075"/>
      <c r="C16" s="1076"/>
      <c r="D16" s="1076"/>
      <c r="E16" s="1076"/>
      <c r="F16" s="1076"/>
      <c r="G16" s="1077"/>
      <c r="H16" s="1075"/>
      <c r="I16" s="1076"/>
      <c r="J16" s="1076"/>
      <c r="K16" s="1076"/>
      <c r="L16" s="1077"/>
    </row>
    <row r="17" spans="2:12" ht="14.25" customHeight="1" x14ac:dyDescent="0.25">
      <c r="B17" s="921" t="s">
        <v>551</v>
      </c>
      <c r="C17" s="922"/>
      <c r="D17" s="922"/>
      <c r="E17" s="922"/>
      <c r="F17" s="922"/>
      <c r="G17" s="923"/>
      <c r="H17" s="921" t="s">
        <v>552</v>
      </c>
      <c r="I17" s="922"/>
      <c r="J17" s="922"/>
      <c r="K17" s="922"/>
      <c r="L17" s="923"/>
    </row>
    <row r="18" spans="2:12" x14ac:dyDescent="0.25">
      <c r="B18" s="918"/>
      <c r="C18" s="919"/>
      <c r="D18" s="919"/>
      <c r="E18" s="919"/>
      <c r="F18" s="919"/>
      <c r="G18" s="920"/>
      <c r="H18" s="918"/>
      <c r="I18" s="919"/>
      <c r="J18" s="919"/>
      <c r="K18" s="919"/>
      <c r="L18" s="920"/>
    </row>
    <row r="19" spans="2:12" x14ac:dyDescent="0.25">
      <c r="B19" s="918"/>
      <c r="C19" s="919"/>
      <c r="D19" s="919"/>
      <c r="E19" s="919"/>
      <c r="F19" s="919"/>
      <c r="G19" s="920"/>
      <c r="H19" s="918"/>
      <c r="I19" s="919"/>
      <c r="J19" s="919"/>
      <c r="K19" s="919"/>
      <c r="L19" s="920"/>
    </row>
    <row r="20" spans="2:12" x14ac:dyDescent="0.25">
      <c r="B20" s="918"/>
      <c r="C20" s="919"/>
      <c r="D20" s="919"/>
      <c r="E20" s="919"/>
      <c r="F20" s="919"/>
      <c r="G20" s="920"/>
      <c r="H20" s="918"/>
      <c r="I20" s="919"/>
      <c r="J20" s="919"/>
      <c r="K20" s="919"/>
      <c r="L20" s="920"/>
    </row>
    <row r="21" spans="2:12" x14ac:dyDescent="0.25">
      <c r="B21" s="918"/>
      <c r="C21" s="919"/>
      <c r="D21" s="919"/>
      <c r="E21" s="919"/>
      <c r="F21" s="919"/>
      <c r="G21" s="920"/>
      <c r="H21" s="918"/>
      <c r="I21" s="919"/>
      <c r="J21" s="919"/>
      <c r="K21" s="919"/>
      <c r="L21" s="920"/>
    </row>
    <row r="22" spans="2:12" x14ac:dyDescent="0.25">
      <c r="B22" s="918"/>
      <c r="C22" s="919"/>
      <c r="D22" s="919"/>
      <c r="E22" s="919"/>
      <c r="F22" s="919"/>
      <c r="G22" s="920"/>
      <c r="H22" s="918"/>
      <c r="I22" s="919"/>
      <c r="J22" s="919"/>
      <c r="K22" s="919"/>
      <c r="L22" s="920"/>
    </row>
    <row r="23" spans="2:12" x14ac:dyDescent="0.25">
      <c r="B23" s="918"/>
      <c r="C23" s="919"/>
      <c r="D23" s="919"/>
      <c r="E23" s="919"/>
      <c r="F23" s="919"/>
      <c r="G23" s="920"/>
      <c r="H23" s="918"/>
      <c r="I23" s="919"/>
      <c r="J23" s="919"/>
      <c r="K23" s="919"/>
      <c r="L23" s="920"/>
    </row>
    <row r="24" spans="2:12" x14ac:dyDescent="0.25">
      <c r="B24" s="918"/>
      <c r="C24" s="919"/>
      <c r="D24" s="919"/>
      <c r="E24" s="919"/>
      <c r="F24" s="919"/>
      <c r="G24" s="920"/>
      <c r="H24" s="918"/>
      <c r="I24" s="919"/>
      <c r="J24" s="919"/>
      <c r="K24" s="919"/>
      <c r="L24" s="920"/>
    </row>
    <row r="25" spans="2:12" x14ac:dyDescent="0.25">
      <c r="B25" s="918"/>
      <c r="C25" s="919"/>
      <c r="D25" s="919"/>
      <c r="E25" s="919"/>
      <c r="F25" s="919"/>
      <c r="G25" s="920"/>
      <c r="H25" s="918"/>
      <c r="I25" s="919"/>
      <c r="J25" s="919"/>
      <c r="K25" s="919"/>
      <c r="L25" s="920"/>
    </row>
    <row r="26" spans="2:12" x14ac:dyDescent="0.25">
      <c r="B26" s="918"/>
      <c r="C26" s="919"/>
      <c r="D26" s="919"/>
      <c r="E26" s="919"/>
      <c r="F26" s="919"/>
      <c r="G26" s="920"/>
      <c r="H26" s="918"/>
      <c r="I26" s="919"/>
      <c r="J26" s="919"/>
      <c r="K26" s="919"/>
      <c r="L26" s="920"/>
    </row>
    <row r="27" spans="2:12" x14ac:dyDescent="0.25">
      <c r="B27" s="918"/>
      <c r="C27" s="919"/>
      <c r="D27" s="919"/>
      <c r="E27" s="919"/>
      <c r="F27" s="919"/>
      <c r="G27" s="920"/>
      <c r="H27" s="918"/>
      <c r="I27" s="919"/>
      <c r="J27" s="919"/>
      <c r="K27" s="919"/>
      <c r="L27" s="920"/>
    </row>
    <row r="28" spans="2:12" x14ac:dyDescent="0.25">
      <c r="B28" s="918"/>
      <c r="C28" s="919"/>
      <c r="D28" s="919"/>
      <c r="E28" s="919"/>
      <c r="F28" s="919"/>
      <c r="G28" s="920"/>
      <c r="H28" s="918"/>
      <c r="I28" s="919"/>
      <c r="J28" s="919"/>
      <c r="K28" s="919"/>
      <c r="L28" s="920"/>
    </row>
    <row r="29" spans="2:12" x14ac:dyDescent="0.25">
      <c r="B29" s="918"/>
      <c r="C29" s="919"/>
      <c r="D29" s="919"/>
      <c r="E29" s="919"/>
      <c r="F29" s="919"/>
      <c r="G29" s="920"/>
      <c r="H29" s="918"/>
      <c r="I29" s="919"/>
      <c r="J29" s="919"/>
      <c r="K29" s="919"/>
      <c r="L29" s="920"/>
    </row>
    <row r="30" spans="2:12" x14ac:dyDescent="0.25">
      <c r="B30" s="918"/>
      <c r="C30" s="919"/>
      <c r="D30" s="919"/>
      <c r="E30" s="919"/>
      <c r="F30" s="919"/>
      <c r="G30" s="920"/>
      <c r="H30" s="918"/>
      <c r="I30" s="919"/>
      <c r="J30" s="919"/>
      <c r="K30" s="919"/>
      <c r="L30" s="920"/>
    </row>
    <row r="31" spans="2:12" ht="15" customHeight="1" x14ac:dyDescent="0.25">
      <c r="B31" s="1072">
        <v>3</v>
      </c>
      <c r="C31" s="1073"/>
      <c r="D31" s="1073"/>
      <c r="E31" s="1073"/>
      <c r="F31" s="1073"/>
      <c r="G31" s="1074"/>
      <c r="H31" s="1072">
        <v>4</v>
      </c>
      <c r="I31" s="1073"/>
      <c r="J31" s="1073"/>
      <c r="K31" s="1073"/>
      <c r="L31" s="1074"/>
    </row>
    <row r="32" spans="2:12" ht="15.75" thickBot="1" x14ac:dyDescent="0.3">
      <c r="B32" s="1075"/>
      <c r="C32" s="1076"/>
      <c r="D32" s="1076"/>
      <c r="E32" s="1076"/>
      <c r="F32" s="1076"/>
      <c r="G32" s="1077"/>
      <c r="H32" s="1075"/>
      <c r="I32" s="1076"/>
      <c r="J32" s="1076"/>
      <c r="K32" s="1076"/>
      <c r="L32" s="1077"/>
    </row>
    <row r="33" spans="2:12" ht="15.75" customHeight="1" x14ac:dyDescent="0.25">
      <c r="B33" s="918"/>
      <c r="C33" s="919"/>
      <c r="D33" s="919"/>
      <c r="E33" s="919"/>
      <c r="F33" s="919"/>
      <c r="G33" s="920"/>
      <c r="H33" s="918"/>
      <c r="I33" s="919"/>
      <c r="J33" s="919"/>
      <c r="K33" s="919"/>
      <c r="L33" s="920"/>
    </row>
    <row r="34" spans="2:12" x14ac:dyDescent="0.25">
      <c r="B34" s="918"/>
      <c r="C34" s="919"/>
      <c r="D34" s="919"/>
      <c r="E34" s="919"/>
      <c r="F34" s="919"/>
      <c r="G34" s="920"/>
      <c r="H34" s="918"/>
      <c r="I34" s="919"/>
      <c r="J34" s="919"/>
      <c r="K34" s="919"/>
      <c r="L34" s="920"/>
    </row>
    <row r="35" spans="2:12" x14ac:dyDescent="0.25">
      <c r="B35" s="918"/>
      <c r="C35" s="919"/>
      <c r="D35" s="919"/>
      <c r="E35" s="919"/>
      <c r="F35" s="919"/>
      <c r="G35" s="920"/>
      <c r="H35" s="918"/>
      <c r="I35" s="919"/>
      <c r="J35" s="919"/>
      <c r="K35" s="919"/>
      <c r="L35" s="920"/>
    </row>
    <row r="36" spans="2:12" x14ac:dyDescent="0.25">
      <c r="B36" s="918"/>
      <c r="C36" s="919"/>
      <c r="D36" s="919"/>
      <c r="E36" s="919"/>
      <c r="F36" s="919"/>
      <c r="G36" s="920"/>
      <c r="H36" s="918"/>
      <c r="I36" s="919"/>
      <c r="J36" s="919"/>
      <c r="K36" s="919"/>
      <c r="L36" s="920"/>
    </row>
    <row r="37" spans="2:12" x14ac:dyDescent="0.25">
      <c r="B37" s="918"/>
      <c r="C37" s="919"/>
      <c r="D37" s="919"/>
      <c r="E37" s="919"/>
      <c r="F37" s="919"/>
      <c r="G37" s="920"/>
      <c r="H37" s="918"/>
      <c r="I37" s="919"/>
      <c r="J37" s="919"/>
      <c r="K37" s="919"/>
      <c r="L37" s="920"/>
    </row>
    <row r="38" spans="2:12" x14ac:dyDescent="0.25">
      <c r="B38" s="918"/>
      <c r="C38" s="919"/>
      <c r="D38" s="919"/>
      <c r="E38" s="919"/>
      <c r="F38" s="919"/>
      <c r="G38" s="920"/>
      <c r="H38" s="918"/>
      <c r="I38" s="919"/>
      <c r="J38" s="919"/>
      <c r="K38" s="919"/>
      <c r="L38" s="920"/>
    </row>
    <row r="39" spans="2:12" x14ac:dyDescent="0.25">
      <c r="B39" s="918"/>
      <c r="C39" s="919"/>
      <c r="D39" s="919"/>
      <c r="E39" s="919"/>
      <c r="F39" s="919"/>
      <c r="G39" s="920"/>
      <c r="H39" s="918"/>
      <c r="I39" s="919"/>
      <c r="J39" s="919"/>
      <c r="K39" s="919"/>
      <c r="L39" s="920"/>
    </row>
    <row r="40" spans="2:12" x14ac:dyDescent="0.25">
      <c r="B40" s="918"/>
      <c r="C40" s="919"/>
      <c r="D40" s="919"/>
      <c r="E40" s="919"/>
      <c r="F40" s="919"/>
      <c r="G40" s="920"/>
      <c r="H40" s="918"/>
      <c r="I40" s="919"/>
      <c r="J40" s="919"/>
      <c r="K40" s="919"/>
      <c r="L40" s="920"/>
    </row>
    <row r="41" spans="2:12" x14ac:dyDescent="0.25">
      <c r="B41" s="918"/>
      <c r="C41" s="919"/>
      <c r="D41" s="919"/>
      <c r="E41" s="919"/>
      <c r="F41" s="919"/>
      <c r="G41" s="920"/>
      <c r="H41" s="918"/>
      <c r="I41" s="919"/>
      <c r="J41" s="919"/>
      <c r="K41" s="919"/>
      <c r="L41" s="920"/>
    </row>
    <row r="42" spans="2:12" x14ac:dyDescent="0.25">
      <c r="B42" s="918"/>
      <c r="C42" s="919"/>
      <c r="D42" s="919"/>
      <c r="E42" s="919"/>
      <c r="F42" s="919"/>
      <c r="G42" s="920"/>
      <c r="H42" s="918"/>
      <c r="I42" s="919"/>
      <c r="J42" s="919"/>
      <c r="K42" s="919"/>
      <c r="L42" s="920"/>
    </row>
    <row r="43" spans="2:12" x14ac:dyDescent="0.25">
      <c r="B43" s="918"/>
      <c r="C43" s="919"/>
      <c r="D43" s="919"/>
      <c r="E43" s="919"/>
      <c r="F43" s="919"/>
      <c r="G43" s="920"/>
      <c r="H43" s="918"/>
      <c r="I43" s="919"/>
      <c r="J43" s="919"/>
      <c r="K43" s="919"/>
      <c r="L43" s="920"/>
    </row>
    <row r="44" spans="2:12" x14ac:dyDescent="0.25">
      <c r="B44" s="918"/>
      <c r="C44" s="919"/>
      <c r="D44" s="919"/>
      <c r="E44" s="919"/>
      <c r="F44" s="919"/>
      <c r="G44" s="920"/>
      <c r="H44" s="918"/>
      <c r="I44" s="919"/>
      <c r="J44" s="919"/>
      <c r="K44" s="919"/>
      <c r="L44" s="920"/>
    </row>
    <row r="45" spans="2:12" x14ac:dyDescent="0.25">
      <c r="B45" s="918"/>
      <c r="C45" s="919"/>
      <c r="D45" s="919"/>
      <c r="E45" s="919"/>
      <c r="F45" s="919"/>
      <c r="G45" s="920"/>
      <c r="H45" s="918"/>
      <c r="I45" s="919"/>
      <c r="J45" s="919"/>
      <c r="K45" s="919"/>
      <c r="L45" s="920"/>
    </row>
    <row r="46" spans="2:12" x14ac:dyDescent="0.25">
      <c r="B46" s="918"/>
      <c r="C46" s="919"/>
      <c r="D46" s="919"/>
      <c r="E46" s="919"/>
      <c r="F46" s="919"/>
      <c r="G46" s="920"/>
      <c r="H46" s="918"/>
      <c r="I46" s="919"/>
      <c r="J46" s="919"/>
      <c r="K46" s="919"/>
      <c r="L46" s="920"/>
    </row>
    <row r="47" spans="2:12" x14ac:dyDescent="0.25">
      <c r="B47" s="1066">
        <v>5</v>
      </c>
      <c r="C47" s="1067"/>
      <c r="D47" s="1067"/>
      <c r="E47" s="1067"/>
      <c r="F47" s="1067"/>
      <c r="G47" s="1068"/>
      <c r="H47" s="1072">
        <v>6</v>
      </c>
      <c r="I47" s="1073"/>
      <c r="J47" s="1073"/>
      <c r="K47" s="1073"/>
      <c r="L47" s="1074"/>
    </row>
    <row r="48" spans="2:12" ht="18" customHeight="1" thickBot="1" x14ac:dyDescent="0.3">
      <c r="B48" s="1069"/>
      <c r="C48" s="1070"/>
      <c r="D48" s="1070"/>
      <c r="E48" s="1070"/>
      <c r="F48" s="1070"/>
      <c r="G48" s="1071"/>
      <c r="H48" s="1075"/>
      <c r="I48" s="1076"/>
      <c r="J48" s="1076"/>
      <c r="K48" s="1076"/>
      <c r="L48" s="1077"/>
    </row>
    <row r="49" spans="2:12" ht="234.75" customHeight="1" thickBot="1" x14ac:dyDescent="0.3">
      <c r="B49" s="1079" t="s">
        <v>1065</v>
      </c>
      <c r="C49" s="1080"/>
      <c r="D49" s="1080"/>
      <c r="E49" s="1080"/>
      <c r="F49" s="1080"/>
      <c r="G49" s="1080"/>
      <c r="H49" s="1080"/>
      <c r="I49" s="1080"/>
      <c r="J49" s="1080"/>
      <c r="K49" s="1080"/>
      <c r="L49" s="1081"/>
    </row>
    <row r="50" spans="2:12" ht="15.75" customHeight="1" x14ac:dyDescent="0.25">
      <c r="B50" s="918" t="s">
        <v>549</v>
      </c>
      <c r="C50" s="919"/>
      <c r="D50" s="919"/>
      <c r="E50" s="919"/>
      <c r="F50" s="919"/>
      <c r="G50" s="920"/>
      <c r="H50" s="918" t="s">
        <v>550</v>
      </c>
      <c r="I50" s="919"/>
      <c r="J50" s="919"/>
      <c r="K50" s="919"/>
      <c r="L50" s="920"/>
    </row>
    <row r="51" spans="2:12" x14ac:dyDescent="0.25">
      <c r="B51" s="918"/>
      <c r="C51" s="919"/>
      <c r="D51" s="919"/>
      <c r="E51" s="919"/>
      <c r="F51" s="919"/>
      <c r="G51" s="920"/>
      <c r="H51" s="918"/>
      <c r="I51" s="919"/>
      <c r="J51" s="919"/>
      <c r="K51" s="919"/>
      <c r="L51" s="920"/>
    </row>
    <row r="52" spans="2:12" x14ac:dyDescent="0.25">
      <c r="B52" s="918"/>
      <c r="C52" s="919"/>
      <c r="D52" s="919"/>
      <c r="E52" s="919"/>
      <c r="F52" s="919"/>
      <c r="G52" s="920"/>
      <c r="H52" s="918"/>
      <c r="I52" s="919"/>
      <c r="J52" s="919"/>
      <c r="K52" s="919"/>
      <c r="L52" s="920"/>
    </row>
    <row r="53" spans="2:12" x14ac:dyDescent="0.25">
      <c r="B53" s="918"/>
      <c r="C53" s="919"/>
      <c r="D53" s="919"/>
      <c r="E53" s="919"/>
      <c r="F53" s="919"/>
      <c r="G53" s="920"/>
      <c r="H53" s="918"/>
      <c r="I53" s="919"/>
      <c r="J53" s="919"/>
      <c r="K53" s="919"/>
      <c r="L53" s="920"/>
    </row>
    <row r="54" spans="2:12" x14ac:dyDescent="0.25">
      <c r="B54" s="918"/>
      <c r="C54" s="919"/>
      <c r="D54" s="919"/>
      <c r="E54" s="919"/>
      <c r="F54" s="919"/>
      <c r="G54" s="920"/>
      <c r="H54" s="918"/>
      <c r="I54" s="919"/>
      <c r="J54" s="919"/>
      <c r="K54" s="919"/>
      <c r="L54" s="920"/>
    </row>
    <row r="55" spans="2:12" x14ac:dyDescent="0.25">
      <c r="B55" s="918"/>
      <c r="C55" s="919"/>
      <c r="D55" s="919"/>
      <c r="E55" s="919"/>
      <c r="F55" s="919"/>
      <c r="G55" s="920"/>
      <c r="H55" s="918"/>
      <c r="I55" s="919"/>
      <c r="J55" s="919"/>
      <c r="K55" s="919"/>
      <c r="L55" s="920"/>
    </row>
    <row r="56" spans="2:12" x14ac:dyDescent="0.25">
      <c r="B56" s="918"/>
      <c r="C56" s="919"/>
      <c r="D56" s="919"/>
      <c r="E56" s="919"/>
      <c r="F56" s="919"/>
      <c r="G56" s="920"/>
      <c r="H56" s="918"/>
      <c r="I56" s="919"/>
      <c r="J56" s="919"/>
      <c r="K56" s="919"/>
      <c r="L56" s="920"/>
    </row>
    <row r="57" spans="2:12" x14ac:dyDescent="0.25">
      <c r="B57" s="918"/>
      <c r="C57" s="919"/>
      <c r="D57" s="919"/>
      <c r="E57" s="919"/>
      <c r="F57" s="919"/>
      <c r="G57" s="920"/>
      <c r="H57" s="918"/>
      <c r="I57" s="919"/>
      <c r="J57" s="919"/>
      <c r="K57" s="919"/>
      <c r="L57" s="920"/>
    </row>
    <row r="58" spans="2:12" x14ac:dyDescent="0.25">
      <c r="B58" s="918"/>
      <c r="C58" s="919"/>
      <c r="D58" s="919"/>
      <c r="E58" s="919"/>
      <c r="F58" s="919"/>
      <c r="G58" s="920"/>
      <c r="H58" s="918"/>
      <c r="I58" s="919"/>
      <c r="J58" s="919"/>
      <c r="K58" s="919"/>
      <c r="L58" s="920"/>
    </row>
    <row r="59" spans="2:12" x14ac:dyDescent="0.25">
      <c r="B59" s="918"/>
      <c r="C59" s="919"/>
      <c r="D59" s="919"/>
      <c r="E59" s="919"/>
      <c r="F59" s="919"/>
      <c r="G59" s="920"/>
      <c r="H59" s="918"/>
      <c r="I59" s="919"/>
      <c r="J59" s="919"/>
      <c r="K59" s="919"/>
      <c r="L59" s="920"/>
    </row>
    <row r="60" spans="2:12" x14ac:dyDescent="0.25">
      <c r="B60" s="918"/>
      <c r="C60" s="919"/>
      <c r="D60" s="919"/>
      <c r="E60" s="919"/>
      <c r="F60" s="919"/>
      <c r="G60" s="920"/>
      <c r="H60" s="918"/>
      <c r="I60" s="919"/>
      <c r="J60" s="919"/>
      <c r="K60" s="919"/>
      <c r="L60" s="920"/>
    </row>
    <row r="61" spans="2:12" x14ac:dyDescent="0.25">
      <c r="B61" s="918"/>
      <c r="C61" s="919"/>
      <c r="D61" s="919"/>
      <c r="E61" s="919"/>
      <c r="F61" s="919"/>
      <c r="G61" s="920"/>
      <c r="H61" s="918"/>
      <c r="I61" s="919"/>
      <c r="J61" s="919"/>
      <c r="K61" s="919"/>
      <c r="L61" s="920"/>
    </row>
    <row r="62" spans="2:12" x14ac:dyDescent="0.25">
      <c r="B62" s="918"/>
      <c r="C62" s="919"/>
      <c r="D62" s="919"/>
      <c r="E62" s="919"/>
      <c r="F62" s="919"/>
      <c r="G62" s="920"/>
      <c r="H62" s="918"/>
      <c r="I62" s="919"/>
      <c r="J62" s="919"/>
      <c r="K62" s="919"/>
      <c r="L62" s="920"/>
    </row>
    <row r="63" spans="2:12" x14ac:dyDescent="0.25">
      <c r="B63" s="918"/>
      <c r="C63" s="919"/>
      <c r="D63" s="919"/>
      <c r="E63" s="919"/>
      <c r="F63" s="919"/>
      <c r="G63" s="920"/>
      <c r="H63" s="918"/>
      <c r="I63" s="919"/>
      <c r="J63" s="919"/>
      <c r="K63" s="919"/>
      <c r="L63" s="920"/>
    </row>
    <row r="64" spans="2:12" x14ac:dyDescent="0.25">
      <c r="B64" s="1066">
        <v>7</v>
      </c>
      <c r="C64" s="1067"/>
      <c r="D64" s="1067"/>
      <c r="E64" s="1067"/>
      <c r="F64" s="1067"/>
      <c r="G64" s="1068"/>
      <c r="H64" s="1072">
        <v>8</v>
      </c>
      <c r="I64" s="1073"/>
      <c r="J64" s="1073"/>
      <c r="K64" s="1073"/>
      <c r="L64" s="1074"/>
    </row>
    <row r="65" spans="2:12" ht="18" customHeight="1" thickBot="1" x14ac:dyDescent="0.3">
      <c r="B65" s="1069"/>
      <c r="C65" s="1070"/>
      <c r="D65" s="1070"/>
      <c r="E65" s="1070"/>
      <c r="F65" s="1070"/>
      <c r="G65" s="1071"/>
      <c r="H65" s="1075"/>
      <c r="I65" s="1076"/>
      <c r="J65" s="1076"/>
      <c r="K65" s="1076"/>
      <c r="L65" s="1077"/>
    </row>
    <row r="66" spans="2:12" ht="15.75" customHeight="1" x14ac:dyDescent="0.25">
      <c r="B66" s="918" t="s">
        <v>549</v>
      </c>
      <c r="C66" s="919"/>
      <c r="D66" s="919"/>
      <c r="E66" s="919"/>
      <c r="F66" s="919"/>
      <c r="G66" s="920"/>
      <c r="H66" s="918" t="s">
        <v>550</v>
      </c>
      <c r="I66" s="919"/>
      <c r="J66" s="919"/>
      <c r="K66" s="919"/>
      <c r="L66" s="920"/>
    </row>
    <row r="67" spans="2:12" x14ac:dyDescent="0.25">
      <c r="B67" s="918"/>
      <c r="C67" s="919"/>
      <c r="D67" s="919"/>
      <c r="E67" s="919"/>
      <c r="F67" s="919"/>
      <c r="G67" s="920"/>
      <c r="H67" s="918"/>
      <c r="I67" s="919"/>
      <c r="J67" s="919"/>
      <c r="K67" s="919"/>
      <c r="L67" s="920"/>
    </row>
    <row r="68" spans="2:12" x14ac:dyDescent="0.25">
      <c r="B68" s="918"/>
      <c r="C68" s="919"/>
      <c r="D68" s="919"/>
      <c r="E68" s="919"/>
      <c r="F68" s="919"/>
      <c r="G68" s="920"/>
      <c r="H68" s="918"/>
      <c r="I68" s="919"/>
      <c r="J68" s="919"/>
      <c r="K68" s="919"/>
      <c r="L68" s="920"/>
    </row>
    <row r="69" spans="2:12" x14ac:dyDescent="0.25">
      <c r="B69" s="918"/>
      <c r="C69" s="919"/>
      <c r="D69" s="919"/>
      <c r="E69" s="919"/>
      <c r="F69" s="919"/>
      <c r="G69" s="920"/>
      <c r="H69" s="918"/>
      <c r="I69" s="919"/>
      <c r="J69" s="919"/>
      <c r="K69" s="919"/>
      <c r="L69" s="920"/>
    </row>
    <row r="70" spans="2:12" x14ac:dyDescent="0.25">
      <c r="B70" s="918"/>
      <c r="C70" s="919"/>
      <c r="D70" s="919"/>
      <c r="E70" s="919"/>
      <c r="F70" s="919"/>
      <c r="G70" s="920"/>
      <c r="H70" s="918"/>
      <c r="I70" s="919"/>
      <c r="J70" s="919"/>
      <c r="K70" s="919"/>
      <c r="L70" s="920"/>
    </row>
    <row r="71" spans="2:12" x14ac:dyDescent="0.25">
      <c r="B71" s="918"/>
      <c r="C71" s="919"/>
      <c r="D71" s="919"/>
      <c r="E71" s="919"/>
      <c r="F71" s="919"/>
      <c r="G71" s="920"/>
      <c r="H71" s="918"/>
      <c r="I71" s="919"/>
      <c r="J71" s="919"/>
      <c r="K71" s="919"/>
      <c r="L71" s="920"/>
    </row>
    <row r="72" spans="2:12" x14ac:dyDescent="0.25">
      <c r="B72" s="918"/>
      <c r="C72" s="919"/>
      <c r="D72" s="919"/>
      <c r="E72" s="919"/>
      <c r="F72" s="919"/>
      <c r="G72" s="920"/>
      <c r="H72" s="918"/>
      <c r="I72" s="919"/>
      <c r="J72" s="919"/>
      <c r="K72" s="919"/>
      <c r="L72" s="920"/>
    </row>
    <row r="73" spans="2:12" x14ac:dyDescent="0.25">
      <c r="B73" s="918"/>
      <c r="C73" s="919"/>
      <c r="D73" s="919"/>
      <c r="E73" s="919"/>
      <c r="F73" s="919"/>
      <c r="G73" s="920"/>
      <c r="H73" s="918"/>
      <c r="I73" s="919"/>
      <c r="J73" s="919"/>
      <c r="K73" s="919"/>
      <c r="L73" s="920"/>
    </row>
    <row r="74" spans="2:12" x14ac:dyDescent="0.25">
      <c r="B74" s="918"/>
      <c r="C74" s="919"/>
      <c r="D74" s="919"/>
      <c r="E74" s="919"/>
      <c r="F74" s="919"/>
      <c r="G74" s="920"/>
      <c r="H74" s="918"/>
      <c r="I74" s="919"/>
      <c r="J74" s="919"/>
      <c r="K74" s="919"/>
      <c r="L74" s="920"/>
    </row>
    <row r="75" spans="2:12" x14ac:dyDescent="0.25">
      <c r="B75" s="918"/>
      <c r="C75" s="919"/>
      <c r="D75" s="919"/>
      <c r="E75" s="919"/>
      <c r="F75" s="919"/>
      <c r="G75" s="920"/>
      <c r="H75" s="918"/>
      <c r="I75" s="919"/>
      <c r="J75" s="919"/>
      <c r="K75" s="919"/>
      <c r="L75" s="920"/>
    </row>
    <row r="76" spans="2:12" x14ac:dyDescent="0.25">
      <c r="B76" s="918"/>
      <c r="C76" s="919"/>
      <c r="D76" s="919"/>
      <c r="E76" s="919"/>
      <c r="F76" s="919"/>
      <c r="G76" s="920"/>
      <c r="H76" s="918"/>
      <c r="I76" s="919"/>
      <c r="J76" s="919"/>
      <c r="K76" s="919"/>
      <c r="L76" s="920"/>
    </row>
    <row r="77" spans="2:12" x14ac:dyDescent="0.25">
      <c r="B77" s="918"/>
      <c r="C77" s="919"/>
      <c r="D77" s="919"/>
      <c r="E77" s="919"/>
      <c r="F77" s="919"/>
      <c r="G77" s="920"/>
      <c r="H77" s="918"/>
      <c r="I77" s="919"/>
      <c r="J77" s="919"/>
      <c r="K77" s="919"/>
      <c r="L77" s="920"/>
    </row>
    <row r="78" spans="2:12" x14ac:dyDescent="0.25">
      <c r="B78" s="918"/>
      <c r="C78" s="919"/>
      <c r="D78" s="919"/>
      <c r="E78" s="919"/>
      <c r="F78" s="919"/>
      <c r="G78" s="920"/>
      <c r="H78" s="918"/>
      <c r="I78" s="919"/>
      <c r="J78" s="919"/>
      <c r="K78" s="919"/>
      <c r="L78" s="920"/>
    </row>
    <row r="79" spans="2:12" x14ac:dyDescent="0.25">
      <c r="B79" s="918"/>
      <c r="C79" s="919"/>
      <c r="D79" s="919"/>
      <c r="E79" s="919"/>
      <c r="F79" s="919"/>
      <c r="G79" s="920"/>
      <c r="H79" s="918"/>
      <c r="I79" s="919"/>
      <c r="J79" s="919"/>
      <c r="K79" s="919"/>
      <c r="L79" s="920"/>
    </row>
    <row r="80" spans="2:12" x14ac:dyDescent="0.25">
      <c r="B80" s="1066">
        <v>9</v>
      </c>
      <c r="C80" s="1067"/>
      <c r="D80" s="1067"/>
      <c r="E80" s="1067"/>
      <c r="F80" s="1067"/>
      <c r="G80" s="1068"/>
      <c r="H80" s="1072"/>
      <c r="I80" s="1073"/>
      <c r="J80" s="1073"/>
      <c r="K80" s="1073"/>
      <c r="L80" s="1074"/>
    </row>
    <row r="81" spans="2:12" ht="18" customHeight="1" thickBot="1" x14ac:dyDescent="0.3">
      <c r="B81" s="1069"/>
      <c r="C81" s="1070"/>
      <c r="D81" s="1070"/>
      <c r="E81" s="1070"/>
      <c r="F81" s="1070"/>
      <c r="G81" s="1071"/>
      <c r="H81" s="1075"/>
      <c r="I81" s="1076"/>
      <c r="J81" s="1076"/>
      <c r="K81" s="1076"/>
      <c r="L81" s="1077"/>
    </row>
    <row r="82" spans="2:12" s="198" customFormat="1" ht="97.5" customHeight="1" thickBot="1" x14ac:dyDescent="0.3">
      <c r="B82" s="1082" t="s">
        <v>1066</v>
      </c>
      <c r="C82" s="1083"/>
      <c r="D82" s="1083"/>
      <c r="E82" s="1083"/>
      <c r="F82" s="1083"/>
      <c r="G82" s="1083"/>
      <c r="H82" s="1083"/>
      <c r="I82" s="1083"/>
      <c r="J82" s="1083"/>
      <c r="K82" s="1083"/>
      <c r="L82" s="1084"/>
    </row>
    <row r="83" spans="2:12" ht="15" customHeight="1" x14ac:dyDescent="0.25">
      <c r="B83" s="918" t="s">
        <v>549</v>
      </c>
      <c r="C83" s="919"/>
      <c r="D83" s="919"/>
      <c r="E83" s="919"/>
      <c r="F83" s="919"/>
      <c r="G83" s="920"/>
      <c r="H83" s="918" t="s">
        <v>550</v>
      </c>
      <c r="I83" s="919"/>
      <c r="J83" s="919"/>
      <c r="K83" s="919"/>
      <c r="L83" s="920"/>
    </row>
    <row r="84" spans="2:12" ht="15" customHeight="1" x14ac:dyDescent="0.25">
      <c r="B84" s="918"/>
      <c r="C84" s="919"/>
      <c r="D84" s="919"/>
      <c r="E84" s="919"/>
      <c r="F84" s="919"/>
      <c r="G84" s="920"/>
      <c r="H84" s="918"/>
      <c r="I84" s="919"/>
      <c r="J84" s="919"/>
      <c r="K84" s="919"/>
      <c r="L84" s="920"/>
    </row>
    <row r="85" spans="2:12" ht="15" customHeight="1" x14ac:dyDescent="0.25">
      <c r="B85" s="918"/>
      <c r="C85" s="919"/>
      <c r="D85" s="919"/>
      <c r="E85" s="919"/>
      <c r="F85" s="919"/>
      <c r="G85" s="920"/>
      <c r="H85" s="918"/>
      <c r="I85" s="919"/>
      <c r="J85" s="919"/>
      <c r="K85" s="919"/>
      <c r="L85" s="920"/>
    </row>
    <row r="86" spans="2:12" ht="15" customHeight="1" x14ac:dyDescent="0.25">
      <c r="B86" s="918"/>
      <c r="C86" s="919"/>
      <c r="D86" s="919"/>
      <c r="E86" s="919"/>
      <c r="F86" s="919"/>
      <c r="G86" s="920"/>
      <c r="H86" s="918"/>
      <c r="I86" s="919"/>
      <c r="J86" s="919"/>
      <c r="K86" s="919"/>
      <c r="L86" s="920"/>
    </row>
    <row r="87" spans="2:12" ht="15" customHeight="1" x14ac:dyDescent="0.25">
      <c r="B87" s="918"/>
      <c r="C87" s="919"/>
      <c r="D87" s="919"/>
      <c r="E87" s="919"/>
      <c r="F87" s="919"/>
      <c r="G87" s="920"/>
      <c r="H87" s="918"/>
      <c r="I87" s="919"/>
      <c r="J87" s="919"/>
      <c r="K87" s="919"/>
      <c r="L87" s="920"/>
    </row>
    <row r="88" spans="2:12" ht="15" customHeight="1" x14ac:dyDescent="0.25">
      <c r="B88" s="918"/>
      <c r="C88" s="919"/>
      <c r="D88" s="919"/>
      <c r="E88" s="919"/>
      <c r="F88" s="919"/>
      <c r="G88" s="920"/>
      <c r="H88" s="918"/>
      <c r="I88" s="919"/>
      <c r="J88" s="919"/>
      <c r="K88" s="919"/>
      <c r="L88" s="920"/>
    </row>
    <row r="89" spans="2:12" ht="15" customHeight="1" x14ac:dyDescent="0.25">
      <c r="B89" s="918"/>
      <c r="C89" s="919"/>
      <c r="D89" s="919"/>
      <c r="E89" s="919"/>
      <c r="F89" s="919"/>
      <c r="G89" s="920"/>
      <c r="H89" s="918"/>
      <c r="I89" s="919"/>
      <c r="J89" s="919"/>
      <c r="K89" s="919"/>
      <c r="L89" s="920"/>
    </row>
    <row r="90" spans="2:12" ht="15" customHeight="1" x14ac:dyDescent="0.25">
      <c r="B90" s="918"/>
      <c r="C90" s="919"/>
      <c r="D90" s="919"/>
      <c r="E90" s="919"/>
      <c r="F90" s="919"/>
      <c r="G90" s="920"/>
      <c r="H90" s="918"/>
      <c r="I90" s="919"/>
      <c r="J90" s="919"/>
      <c r="K90" s="919"/>
      <c r="L90" s="920"/>
    </row>
    <row r="91" spans="2:12" ht="15" customHeight="1" x14ac:dyDescent="0.25">
      <c r="B91" s="918"/>
      <c r="C91" s="919"/>
      <c r="D91" s="919"/>
      <c r="E91" s="919"/>
      <c r="F91" s="919"/>
      <c r="G91" s="920"/>
      <c r="H91" s="918"/>
      <c r="I91" s="919"/>
      <c r="J91" s="919"/>
      <c r="K91" s="919"/>
      <c r="L91" s="920"/>
    </row>
    <row r="92" spans="2:12" ht="15" customHeight="1" x14ac:dyDescent="0.25">
      <c r="B92" s="918"/>
      <c r="C92" s="919"/>
      <c r="D92" s="919"/>
      <c r="E92" s="919"/>
      <c r="F92" s="919"/>
      <c r="G92" s="920"/>
      <c r="H92" s="918"/>
      <c r="I92" s="919"/>
      <c r="J92" s="919"/>
      <c r="K92" s="919"/>
      <c r="L92" s="920"/>
    </row>
    <row r="93" spans="2:12" ht="15" customHeight="1" x14ac:dyDescent="0.25">
      <c r="B93" s="918"/>
      <c r="C93" s="919"/>
      <c r="D93" s="919"/>
      <c r="E93" s="919"/>
      <c r="F93" s="919"/>
      <c r="G93" s="920"/>
      <c r="H93" s="918"/>
      <c r="I93" s="919"/>
      <c r="J93" s="919"/>
      <c r="K93" s="919"/>
      <c r="L93" s="920"/>
    </row>
    <row r="94" spans="2:12" ht="15" customHeight="1" x14ac:dyDescent="0.25">
      <c r="B94" s="918"/>
      <c r="C94" s="919"/>
      <c r="D94" s="919"/>
      <c r="E94" s="919"/>
      <c r="F94" s="919"/>
      <c r="G94" s="920"/>
      <c r="H94" s="918"/>
      <c r="I94" s="919"/>
      <c r="J94" s="919"/>
      <c r="K94" s="919"/>
      <c r="L94" s="920"/>
    </row>
    <row r="95" spans="2:12" x14ac:dyDescent="0.25">
      <c r="B95" s="918"/>
      <c r="C95" s="919"/>
      <c r="D95" s="919"/>
      <c r="E95" s="919"/>
      <c r="F95" s="919"/>
      <c r="G95" s="920"/>
      <c r="H95" s="918"/>
      <c r="I95" s="919"/>
      <c r="J95" s="919"/>
      <c r="K95" s="919"/>
      <c r="L95" s="920"/>
    </row>
    <row r="96" spans="2:12" ht="18" customHeight="1" x14ac:dyDescent="0.25">
      <c r="B96" s="918"/>
      <c r="C96" s="919"/>
      <c r="D96" s="919"/>
      <c r="E96" s="919"/>
      <c r="F96" s="919"/>
      <c r="G96" s="920"/>
      <c r="H96" s="918"/>
      <c r="I96" s="919"/>
      <c r="J96" s="919"/>
      <c r="K96" s="919"/>
      <c r="L96" s="920"/>
    </row>
    <row r="97" spans="2:12" ht="15.75" customHeight="1" x14ac:dyDescent="0.25">
      <c r="B97" s="1066">
        <v>10</v>
      </c>
      <c r="C97" s="1067"/>
      <c r="D97" s="1067"/>
      <c r="E97" s="1067"/>
      <c r="F97" s="1067"/>
      <c r="G97" s="1068"/>
      <c r="H97" s="1072">
        <v>11</v>
      </c>
      <c r="I97" s="1073"/>
      <c r="J97" s="1073"/>
      <c r="K97" s="1073"/>
      <c r="L97" s="1074"/>
    </row>
    <row r="98" spans="2:12" ht="15.75" thickBot="1" x14ac:dyDescent="0.3">
      <c r="B98" s="1069"/>
      <c r="C98" s="1070"/>
      <c r="D98" s="1070"/>
      <c r="E98" s="1070"/>
      <c r="F98" s="1070"/>
      <c r="G98" s="1071"/>
      <c r="H98" s="1075"/>
      <c r="I98" s="1076"/>
      <c r="J98" s="1076"/>
      <c r="K98" s="1076"/>
      <c r="L98" s="1077"/>
    </row>
    <row r="99" spans="2:12" x14ac:dyDescent="0.25">
      <c r="B99" s="918" t="s">
        <v>853</v>
      </c>
      <c r="C99" s="919"/>
      <c r="D99" s="919"/>
      <c r="E99" s="919"/>
      <c r="F99" s="919"/>
      <c r="G99" s="920"/>
      <c r="H99" s="918" t="s">
        <v>550</v>
      </c>
      <c r="I99" s="919"/>
      <c r="J99" s="919"/>
      <c r="K99" s="919"/>
      <c r="L99" s="920"/>
    </row>
    <row r="100" spans="2:12" x14ac:dyDescent="0.25">
      <c r="B100" s="918"/>
      <c r="C100" s="919"/>
      <c r="D100" s="919"/>
      <c r="E100" s="919"/>
      <c r="F100" s="919"/>
      <c r="G100" s="920"/>
      <c r="H100" s="918"/>
      <c r="I100" s="919"/>
      <c r="J100" s="919"/>
      <c r="K100" s="919"/>
      <c r="L100" s="920"/>
    </row>
    <row r="101" spans="2:12" x14ac:dyDescent="0.25">
      <c r="B101" s="918"/>
      <c r="C101" s="919"/>
      <c r="D101" s="919"/>
      <c r="E101" s="919"/>
      <c r="F101" s="919"/>
      <c r="G101" s="920"/>
      <c r="H101" s="918"/>
      <c r="I101" s="919"/>
      <c r="J101" s="919"/>
      <c r="K101" s="919"/>
      <c r="L101" s="920"/>
    </row>
    <row r="102" spans="2:12" x14ac:dyDescent="0.25">
      <c r="B102" s="918"/>
      <c r="C102" s="919"/>
      <c r="D102" s="919"/>
      <c r="E102" s="919"/>
      <c r="F102" s="919"/>
      <c r="G102" s="920"/>
      <c r="H102" s="918"/>
      <c r="I102" s="919"/>
      <c r="J102" s="919"/>
      <c r="K102" s="919"/>
      <c r="L102" s="920"/>
    </row>
    <row r="103" spans="2:12" x14ac:dyDescent="0.25">
      <c r="B103" s="918"/>
      <c r="C103" s="919"/>
      <c r="D103" s="919"/>
      <c r="E103" s="919"/>
      <c r="F103" s="919"/>
      <c r="G103" s="920"/>
      <c r="H103" s="918"/>
      <c r="I103" s="919"/>
      <c r="J103" s="919"/>
      <c r="K103" s="919"/>
      <c r="L103" s="920"/>
    </row>
    <row r="104" spans="2:12" x14ac:dyDescent="0.25">
      <c r="B104" s="918"/>
      <c r="C104" s="919"/>
      <c r="D104" s="919"/>
      <c r="E104" s="919"/>
      <c r="F104" s="919"/>
      <c r="G104" s="920"/>
      <c r="H104" s="918"/>
      <c r="I104" s="919"/>
      <c r="J104" s="919"/>
      <c r="K104" s="919"/>
      <c r="L104" s="920"/>
    </row>
    <row r="105" spans="2:12" x14ac:dyDescent="0.25">
      <c r="B105" s="918"/>
      <c r="C105" s="919"/>
      <c r="D105" s="919"/>
      <c r="E105" s="919"/>
      <c r="F105" s="919"/>
      <c r="G105" s="920"/>
      <c r="H105" s="918"/>
      <c r="I105" s="919"/>
      <c r="J105" s="919"/>
      <c r="K105" s="919"/>
      <c r="L105" s="920"/>
    </row>
    <row r="106" spans="2:12" x14ac:dyDescent="0.25">
      <c r="B106" s="918"/>
      <c r="C106" s="919"/>
      <c r="D106" s="919"/>
      <c r="E106" s="919"/>
      <c r="F106" s="919"/>
      <c r="G106" s="920"/>
      <c r="H106" s="918"/>
      <c r="I106" s="919"/>
      <c r="J106" s="919"/>
      <c r="K106" s="919"/>
      <c r="L106" s="920"/>
    </row>
    <row r="107" spans="2:12" x14ac:dyDescent="0.25">
      <c r="B107" s="918"/>
      <c r="C107" s="919"/>
      <c r="D107" s="919"/>
      <c r="E107" s="919"/>
      <c r="F107" s="919"/>
      <c r="G107" s="920"/>
      <c r="H107" s="918"/>
      <c r="I107" s="919"/>
      <c r="J107" s="919"/>
      <c r="K107" s="919"/>
      <c r="L107" s="920"/>
    </row>
    <row r="108" spans="2:12" x14ac:dyDescent="0.25">
      <c r="B108" s="918"/>
      <c r="C108" s="919"/>
      <c r="D108" s="919"/>
      <c r="E108" s="919"/>
      <c r="F108" s="919"/>
      <c r="G108" s="920"/>
      <c r="H108" s="918"/>
      <c r="I108" s="919"/>
      <c r="J108" s="919"/>
      <c r="K108" s="919"/>
      <c r="L108" s="920"/>
    </row>
    <row r="109" spans="2:12" x14ac:dyDescent="0.25">
      <c r="B109" s="918"/>
      <c r="C109" s="919"/>
      <c r="D109" s="919"/>
      <c r="E109" s="919"/>
      <c r="F109" s="919"/>
      <c r="G109" s="920"/>
      <c r="H109" s="918"/>
      <c r="I109" s="919"/>
      <c r="J109" s="919"/>
      <c r="K109" s="919"/>
      <c r="L109" s="920"/>
    </row>
    <row r="110" spans="2:12" x14ac:dyDescent="0.25">
      <c r="B110" s="918"/>
      <c r="C110" s="919"/>
      <c r="D110" s="919"/>
      <c r="E110" s="919"/>
      <c r="F110" s="919"/>
      <c r="G110" s="920"/>
      <c r="H110" s="918"/>
      <c r="I110" s="919"/>
      <c r="J110" s="919"/>
      <c r="K110" s="919"/>
      <c r="L110" s="920"/>
    </row>
    <row r="111" spans="2:12" x14ac:dyDescent="0.25">
      <c r="B111" s="918"/>
      <c r="C111" s="919"/>
      <c r="D111" s="919"/>
      <c r="E111" s="919"/>
      <c r="F111" s="919"/>
      <c r="G111" s="920"/>
      <c r="H111" s="918"/>
      <c r="I111" s="919"/>
      <c r="J111" s="919"/>
      <c r="K111" s="919"/>
      <c r="L111" s="920"/>
    </row>
    <row r="112" spans="2:12" ht="18" customHeight="1" x14ac:dyDescent="0.25">
      <c r="B112" s="918"/>
      <c r="C112" s="919"/>
      <c r="D112" s="919"/>
      <c r="E112" s="919"/>
      <c r="F112" s="919"/>
      <c r="G112" s="920"/>
      <c r="H112" s="918"/>
      <c r="I112" s="919"/>
      <c r="J112" s="919"/>
      <c r="K112" s="919"/>
      <c r="L112" s="920"/>
    </row>
    <row r="113" spans="2:12" ht="15.75" customHeight="1" x14ac:dyDescent="0.25">
      <c r="B113" s="1066">
        <v>12</v>
      </c>
      <c r="C113" s="1067"/>
      <c r="D113" s="1067"/>
      <c r="E113" s="1067"/>
      <c r="F113" s="1067"/>
      <c r="G113" s="1068"/>
      <c r="H113" s="1072">
        <v>13</v>
      </c>
      <c r="I113" s="1073"/>
      <c r="J113" s="1073"/>
      <c r="K113" s="1073"/>
      <c r="L113" s="1074"/>
    </row>
    <row r="114" spans="2:12" x14ac:dyDescent="0.25">
      <c r="B114" s="1066"/>
      <c r="C114" s="1067"/>
      <c r="D114" s="1067"/>
      <c r="E114" s="1067"/>
      <c r="F114" s="1067"/>
      <c r="G114" s="1068"/>
      <c r="H114" s="1072"/>
      <c r="I114" s="1073"/>
      <c r="J114" s="1073"/>
      <c r="K114" s="1073"/>
      <c r="L114" s="1074"/>
    </row>
    <row r="115" spans="2:12" ht="48.75" customHeight="1" x14ac:dyDescent="0.25">
      <c r="B115" s="1078" t="s">
        <v>1067</v>
      </c>
      <c r="C115" s="1078"/>
      <c r="D115" s="1078"/>
      <c r="E115" s="1078"/>
      <c r="F115" s="1078"/>
      <c r="G115" s="1078"/>
      <c r="H115" s="1078"/>
      <c r="I115" s="1078"/>
      <c r="J115" s="1078"/>
      <c r="K115" s="1078"/>
      <c r="L115" s="1078"/>
    </row>
    <row r="116" spans="2:12" ht="15" customHeight="1" x14ac:dyDescent="0.25">
      <c r="B116" s="918" t="s">
        <v>549</v>
      </c>
      <c r="C116" s="919"/>
      <c r="D116" s="919"/>
      <c r="E116" s="919"/>
      <c r="F116" s="919"/>
      <c r="G116" s="920"/>
      <c r="H116" s="918" t="s">
        <v>550</v>
      </c>
      <c r="I116" s="919"/>
      <c r="J116" s="919"/>
      <c r="K116" s="919"/>
      <c r="L116" s="920"/>
    </row>
    <row r="117" spans="2:12" ht="15" customHeight="1" x14ac:dyDescent="0.25">
      <c r="B117" s="918"/>
      <c r="C117" s="919"/>
      <c r="D117" s="919"/>
      <c r="E117" s="919"/>
      <c r="F117" s="919"/>
      <c r="G117" s="920"/>
      <c r="H117" s="918"/>
      <c r="I117" s="919"/>
      <c r="J117" s="919"/>
      <c r="K117" s="919"/>
      <c r="L117" s="920"/>
    </row>
    <row r="118" spans="2:12" ht="15" customHeight="1" x14ac:dyDescent="0.25">
      <c r="B118" s="918"/>
      <c r="C118" s="919"/>
      <c r="D118" s="919"/>
      <c r="E118" s="919"/>
      <c r="F118" s="919"/>
      <c r="G118" s="920"/>
      <c r="H118" s="918"/>
      <c r="I118" s="919"/>
      <c r="J118" s="919"/>
      <c r="K118" s="919"/>
      <c r="L118" s="920"/>
    </row>
    <row r="119" spans="2:12" ht="15" customHeight="1" x14ac:dyDescent="0.25">
      <c r="B119" s="918"/>
      <c r="C119" s="919"/>
      <c r="D119" s="919"/>
      <c r="E119" s="919"/>
      <c r="F119" s="919"/>
      <c r="G119" s="920"/>
      <c r="H119" s="918"/>
      <c r="I119" s="919"/>
      <c r="J119" s="919"/>
      <c r="K119" s="919"/>
      <c r="L119" s="920"/>
    </row>
    <row r="120" spans="2:12" ht="15" customHeight="1" x14ac:dyDescent="0.25">
      <c r="B120" s="918"/>
      <c r="C120" s="919"/>
      <c r="D120" s="919"/>
      <c r="E120" s="919"/>
      <c r="F120" s="919"/>
      <c r="G120" s="920"/>
      <c r="H120" s="918"/>
      <c r="I120" s="919"/>
      <c r="J120" s="919"/>
      <c r="K120" s="919"/>
      <c r="L120" s="920"/>
    </row>
    <row r="121" spans="2:12" ht="15" customHeight="1" x14ac:dyDescent="0.25">
      <c r="B121" s="918"/>
      <c r="C121" s="919"/>
      <c r="D121" s="919"/>
      <c r="E121" s="919"/>
      <c r="F121" s="919"/>
      <c r="G121" s="920"/>
      <c r="H121" s="918"/>
      <c r="I121" s="919"/>
      <c r="J121" s="919"/>
      <c r="K121" s="919"/>
      <c r="L121" s="920"/>
    </row>
    <row r="122" spans="2:12" ht="15" customHeight="1" x14ac:dyDescent="0.25">
      <c r="B122" s="918"/>
      <c r="C122" s="919"/>
      <c r="D122" s="919"/>
      <c r="E122" s="919"/>
      <c r="F122" s="919"/>
      <c r="G122" s="920"/>
      <c r="H122" s="918"/>
      <c r="I122" s="919"/>
      <c r="J122" s="919"/>
      <c r="K122" s="919"/>
      <c r="L122" s="920"/>
    </row>
    <row r="123" spans="2:12" ht="15" customHeight="1" x14ac:dyDescent="0.25">
      <c r="B123" s="918"/>
      <c r="C123" s="919"/>
      <c r="D123" s="919"/>
      <c r="E123" s="919"/>
      <c r="F123" s="919"/>
      <c r="G123" s="920"/>
      <c r="H123" s="918"/>
      <c r="I123" s="919"/>
      <c r="J123" s="919"/>
      <c r="K123" s="919"/>
      <c r="L123" s="920"/>
    </row>
    <row r="124" spans="2:12" ht="15" customHeight="1" x14ac:dyDescent="0.25">
      <c r="B124" s="918"/>
      <c r="C124" s="919"/>
      <c r="D124" s="919"/>
      <c r="E124" s="919"/>
      <c r="F124" s="919"/>
      <c r="G124" s="920"/>
      <c r="H124" s="918"/>
      <c r="I124" s="919"/>
      <c r="J124" s="919"/>
      <c r="K124" s="919"/>
      <c r="L124" s="920"/>
    </row>
    <row r="125" spans="2:12" ht="15" customHeight="1" x14ac:dyDescent="0.25">
      <c r="B125" s="918"/>
      <c r="C125" s="919"/>
      <c r="D125" s="919"/>
      <c r="E125" s="919"/>
      <c r="F125" s="919"/>
      <c r="G125" s="920"/>
      <c r="H125" s="918"/>
      <c r="I125" s="919"/>
      <c r="J125" s="919"/>
      <c r="K125" s="919"/>
      <c r="L125" s="920"/>
    </row>
    <row r="126" spans="2:12" ht="15" customHeight="1" x14ac:dyDescent="0.25">
      <c r="B126" s="918"/>
      <c r="C126" s="919"/>
      <c r="D126" s="919"/>
      <c r="E126" s="919"/>
      <c r="F126" s="919"/>
      <c r="G126" s="920"/>
      <c r="H126" s="918"/>
      <c r="I126" s="919"/>
      <c r="J126" s="919"/>
      <c r="K126" s="919"/>
      <c r="L126" s="920"/>
    </row>
    <row r="127" spans="2:12" ht="15" customHeight="1" x14ac:dyDescent="0.25">
      <c r="B127" s="918"/>
      <c r="C127" s="919"/>
      <c r="D127" s="919"/>
      <c r="E127" s="919"/>
      <c r="F127" s="919"/>
      <c r="G127" s="920"/>
      <c r="H127" s="918"/>
      <c r="I127" s="919"/>
      <c r="J127" s="919"/>
      <c r="K127" s="919"/>
      <c r="L127" s="920"/>
    </row>
    <row r="128" spans="2:12" x14ac:dyDescent="0.25">
      <c r="B128" s="918"/>
      <c r="C128" s="919"/>
      <c r="D128" s="919"/>
      <c r="E128" s="919"/>
      <c r="F128" s="919"/>
      <c r="G128" s="920"/>
      <c r="H128" s="918"/>
      <c r="I128" s="919"/>
      <c r="J128" s="919"/>
      <c r="K128" s="919"/>
      <c r="L128" s="920"/>
    </row>
    <row r="129" spans="2:12" ht="18" customHeight="1" x14ac:dyDescent="0.25">
      <c r="B129" s="918"/>
      <c r="C129" s="919"/>
      <c r="D129" s="919"/>
      <c r="E129" s="919"/>
      <c r="F129" s="919"/>
      <c r="G129" s="920"/>
      <c r="H129" s="918"/>
      <c r="I129" s="919"/>
      <c r="J129" s="919"/>
      <c r="K129" s="919"/>
      <c r="L129" s="920"/>
    </row>
    <row r="130" spans="2:12" ht="15.75" customHeight="1" x14ac:dyDescent="0.25">
      <c r="B130" s="1066">
        <v>14</v>
      </c>
      <c r="C130" s="1067"/>
      <c r="D130" s="1067"/>
      <c r="E130" s="1067"/>
      <c r="F130" s="1067"/>
      <c r="G130" s="1068"/>
      <c r="H130" s="1072">
        <v>15</v>
      </c>
      <c r="I130" s="1073"/>
      <c r="J130" s="1073"/>
      <c r="K130" s="1073"/>
      <c r="L130" s="1074"/>
    </row>
    <row r="131" spans="2:12" ht="15.75" thickBot="1" x14ac:dyDescent="0.3">
      <c r="B131" s="1069"/>
      <c r="C131" s="1070"/>
      <c r="D131" s="1070"/>
      <c r="E131" s="1070"/>
      <c r="F131" s="1070"/>
      <c r="G131" s="1071"/>
      <c r="H131" s="1075"/>
      <c r="I131" s="1076"/>
      <c r="J131" s="1076"/>
      <c r="K131" s="1076"/>
      <c r="L131" s="1077"/>
    </row>
    <row r="132" spans="2:12" ht="43.5" customHeight="1" x14ac:dyDescent="0.25">
      <c r="B132" s="1078" t="s">
        <v>1068</v>
      </c>
      <c r="C132" s="1078"/>
      <c r="D132" s="1078"/>
      <c r="E132" s="1078"/>
      <c r="F132" s="1078"/>
      <c r="G132" s="1078"/>
      <c r="H132" s="1078"/>
      <c r="I132" s="1078"/>
      <c r="J132" s="1078"/>
      <c r="K132" s="1078"/>
      <c r="L132" s="1078"/>
    </row>
    <row r="133" spans="2:12" ht="15.75" customHeight="1" x14ac:dyDescent="0.25">
      <c r="B133" s="918" t="s">
        <v>549</v>
      </c>
      <c r="C133" s="919"/>
      <c r="D133" s="919"/>
      <c r="E133" s="919"/>
      <c r="F133" s="919"/>
      <c r="G133" s="920"/>
      <c r="H133" s="918" t="s">
        <v>550</v>
      </c>
      <c r="I133" s="919"/>
      <c r="J133" s="919"/>
      <c r="K133" s="919"/>
      <c r="L133" s="920"/>
    </row>
    <row r="134" spans="2:12" x14ac:dyDescent="0.25">
      <c r="B134" s="918"/>
      <c r="C134" s="919"/>
      <c r="D134" s="919"/>
      <c r="E134" s="919"/>
      <c r="F134" s="919"/>
      <c r="G134" s="920"/>
      <c r="H134" s="918"/>
      <c r="I134" s="919"/>
      <c r="J134" s="919"/>
      <c r="K134" s="919"/>
      <c r="L134" s="920"/>
    </row>
    <row r="135" spans="2:12" x14ac:dyDescent="0.25">
      <c r="B135" s="918"/>
      <c r="C135" s="919"/>
      <c r="D135" s="919"/>
      <c r="E135" s="919"/>
      <c r="F135" s="919"/>
      <c r="G135" s="920"/>
      <c r="H135" s="918"/>
      <c r="I135" s="919"/>
      <c r="J135" s="919"/>
      <c r="K135" s="919"/>
      <c r="L135" s="920"/>
    </row>
    <row r="136" spans="2:12" x14ac:dyDescent="0.25">
      <c r="B136" s="918"/>
      <c r="C136" s="919"/>
      <c r="D136" s="919"/>
      <c r="E136" s="919"/>
      <c r="F136" s="919"/>
      <c r="G136" s="920"/>
      <c r="H136" s="918"/>
      <c r="I136" s="919"/>
      <c r="J136" s="919"/>
      <c r="K136" s="919"/>
      <c r="L136" s="920"/>
    </row>
    <row r="137" spans="2:12" x14ac:dyDescent="0.25">
      <c r="B137" s="918"/>
      <c r="C137" s="919"/>
      <c r="D137" s="919"/>
      <c r="E137" s="919"/>
      <c r="F137" s="919"/>
      <c r="G137" s="920"/>
      <c r="H137" s="918"/>
      <c r="I137" s="919"/>
      <c r="J137" s="919"/>
      <c r="K137" s="919"/>
      <c r="L137" s="920"/>
    </row>
    <row r="138" spans="2:12" x14ac:dyDescent="0.25">
      <c r="B138" s="918"/>
      <c r="C138" s="919"/>
      <c r="D138" s="919"/>
      <c r="E138" s="919"/>
      <c r="F138" s="919"/>
      <c r="G138" s="920"/>
      <c r="H138" s="918"/>
      <c r="I138" s="919"/>
      <c r="J138" s="919"/>
      <c r="K138" s="919"/>
      <c r="L138" s="920"/>
    </row>
    <row r="139" spans="2:12" x14ac:dyDescent="0.25">
      <c r="B139" s="918"/>
      <c r="C139" s="919"/>
      <c r="D139" s="919"/>
      <c r="E139" s="919"/>
      <c r="F139" s="919"/>
      <c r="G139" s="920"/>
      <c r="H139" s="918"/>
      <c r="I139" s="919"/>
      <c r="J139" s="919"/>
      <c r="K139" s="919"/>
      <c r="L139" s="920"/>
    </row>
    <row r="140" spans="2:12" x14ac:dyDescent="0.25">
      <c r="B140" s="918"/>
      <c r="C140" s="919"/>
      <c r="D140" s="919"/>
      <c r="E140" s="919"/>
      <c r="F140" s="919"/>
      <c r="G140" s="920"/>
      <c r="H140" s="918"/>
      <c r="I140" s="919"/>
      <c r="J140" s="919"/>
      <c r="K140" s="919"/>
      <c r="L140" s="920"/>
    </row>
    <row r="141" spans="2:12" x14ac:dyDescent="0.25">
      <c r="B141" s="918"/>
      <c r="C141" s="919"/>
      <c r="D141" s="919"/>
      <c r="E141" s="919"/>
      <c r="F141" s="919"/>
      <c r="G141" s="920"/>
      <c r="H141" s="918"/>
      <c r="I141" s="919"/>
      <c r="J141" s="919"/>
      <c r="K141" s="919"/>
      <c r="L141" s="920"/>
    </row>
    <row r="142" spans="2:12" x14ac:dyDescent="0.25">
      <c r="B142" s="918"/>
      <c r="C142" s="919"/>
      <c r="D142" s="919"/>
      <c r="E142" s="919"/>
      <c r="F142" s="919"/>
      <c r="G142" s="920"/>
      <c r="H142" s="918"/>
      <c r="I142" s="919"/>
      <c r="J142" s="919"/>
      <c r="K142" s="919"/>
      <c r="L142" s="920"/>
    </row>
    <row r="143" spans="2:12" x14ac:dyDescent="0.25">
      <c r="B143" s="918"/>
      <c r="C143" s="919"/>
      <c r="D143" s="919"/>
      <c r="E143" s="919"/>
      <c r="F143" s="919"/>
      <c r="G143" s="920"/>
      <c r="H143" s="918"/>
      <c r="I143" s="919"/>
      <c r="J143" s="919"/>
      <c r="K143" s="919"/>
      <c r="L143" s="920"/>
    </row>
    <row r="144" spans="2:12" x14ac:dyDescent="0.25">
      <c r="B144" s="918"/>
      <c r="C144" s="919"/>
      <c r="D144" s="919"/>
      <c r="E144" s="919"/>
      <c r="F144" s="919"/>
      <c r="G144" s="920"/>
      <c r="H144" s="918"/>
      <c r="I144" s="919"/>
      <c r="J144" s="919"/>
      <c r="K144" s="919"/>
      <c r="L144" s="920"/>
    </row>
    <row r="145" spans="2:12" x14ac:dyDescent="0.25">
      <c r="B145" s="918"/>
      <c r="C145" s="919"/>
      <c r="D145" s="919"/>
      <c r="E145" s="919"/>
      <c r="F145" s="919"/>
      <c r="G145" s="920"/>
      <c r="H145" s="918"/>
      <c r="I145" s="919"/>
      <c r="J145" s="919"/>
      <c r="K145" s="919"/>
      <c r="L145" s="920"/>
    </row>
    <row r="146" spans="2:12" x14ac:dyDescent="0.25">
      <c r="B146" s="918"/>
      <c r="C146" s="919"/>
      <c r="D146" s="919"/>
      <c r="E146" s="919"/>
      <c r="F146" s="919"/>
      <c r="G146" s="920"/>
      <c r="H146" s="918"/>
      <c r="I146" s="919"/>
      <c r="J146" s="919"/>
      <c r="K146" s="919"/>
      <c r="L146" s="920"/>
    </row>
    <row r="147" spans="2:12" x14ac:dyDescent="0.25">
      <c r="B147" s="1066">
        <v>16</v>
      </c>
      <c r="C147" s="1067"/>
      <c r="D147" s="1067"/>
      <c r="E147" s="1067"/>
      <c r="F147" s="1067"/>
      <c r="G147" s="1068"/>
      <c r="H147" s="1072">
        <v>17</v>
      </c>
      <c r="I147" s="1073"/>
      <c r="J147" s="1073"/>
      <c r="K147" s="1073"/>
      <c r="L147" s="1074"/>
    </row>
    <row r="148" spans="2:12" ht="18" customHeight="1" thickBot="1" x14ac:dyDescent="0.3">
      <c r="B148" s="1069"/>
      <c r="C148" s="1070"/>
      <c r="D148" s="1070"/>
      <c r="E148" s="1070"/>
      <c r="F148" s="1070"/>
      <c r="G148" s="1071"/>
      <c r="H148" s="1075"/>
      <c r="I148" s="1076"/>
      <c r="J148" s="1076"/>
      <c r="K148" s="1076"/>
      <c r="L148" s="1077"/>
    </row>
    <row r="149" spans="2:12" ht="15.75" customHeight="1" x14ac:dyDescent="0.25">
      <c r="B149" s="918" t="s">
        <v>549</v>
      </c>
      <c r="C149" s="919"/>
      <c r="D149" s="919"/>
      <c r="E149" s="919"/>
      <c r="F149" s="919"/>
      <c r="G149" s="920"/>
      <c r="H149" s="918" t="s">
        <v>550</v>
      </c>
      <c r="I149" s="919"/>
      <c r="J149" s="919"/>
      <c r="K149" s="919"/>
      <c r="L149" s="920"/>
    </row>
    <row r="150" spans="2:12" x14ac:dyDescent="0.25">
      <c r="B150" s="918"/>
      <c r="C150" s="919"/>
      <c r="D150" s="919"/>
      <c r="E150" s="919"/>
      <c r="F150" s="919"/>
      <c r="G150" s="920"/>
      <c r="H150" s="918"/>
      <c r="I150" s="919"/>
      <c r="J150" s="919"/>
      <c r="K150" s="919"/>
      <c r="L150" s="920"/>
    </row>
    <row r="151" spans="2:12" x14ac:dyDescent="0.25">
      <c r="B151" s="918"/>
      <c r="C151" s="919"/>
      <c r="D151" s="919"/>
      <c r="E151" s="919"/>
      <c r="F151" s="919"/>
      <c r="G151" s="920"/>
      <c r="H151" s="918"/>
      <c r="I151" s="919"/>
      <c r="J151" s="919"/>
      <c r="K151" s="919"/>
      <c r="L151" s="920"/>
    </row>
    <row r="152" spans="2:12" x14ac:dyDescent="0.25">
      <c r="B152" s="918"/>
      <c r="C152" s="919"/>
      <c r="D152" s="919"/>
      <c r="E152" s="919"/>
      <c r="F152" s="919"/>
      <c r="G152" s="920"/>
      <c r="H152" s="918"/>
      <c r="I152" s="919"/>
      <c r="J152" s="919"/>
      <c r="K152" s="919"/>
      <c r="L152" s="920"/>
    </row>
    <row r="153" spans="2:12" x14ac:dyDescent="0.25">
      <c r="B153" s="918"/>
      <c r="C153" s="919"/>
      <c r="D153" s="919"/>
      <c r="E153" s="919"/>
      <c r="F153" s="919"/>
      <c r="G153" s="920"/>
      <c r="H153" s="918"/>
      <c r="I153" s="919"/>
      <c r="J153" s="919"/>
      <c r="K153" s="919"/>
      <c r="L153" s="920"/>
    </row>
    <row r="154" spans="2:12" x14ac:dyDescent="0.25">
      <c r="B154" s="918"/>
      <c r="C154" s="919"/>
      <c r="D154" s="919"/>
      <c r="E154" s="919"/>
      <c r="F154" s="919"/>
      <c r="G154" s="920"/>
      <c r="H154" s="918"/>
      <c r="I154" s="919"/>
      <c r="J154" s="919"/>
      <c r="K154" s="919"/>
      <c r="L154" s="920"/>
    </row>
    <row r="155" spans="2:12" x14ac:dyDescent="0.25">
      <c r="B155" s="918"/>
      <c r="C155" s="919"/>
      <c r="D155" s="919"/>
      <c r="E155" s="919"/>
      <c r="F155" s="919"/>
      <c r="G155" s="920"/>
      <c r="H155" s="918"/>
      <c r="I155" s="919"/>
      <c r="J155" s="919"/>
      <c r="K155" s="919"/>
      <c r="L155" s="920"/>
    </row>
    <row r="156" spans="2:12" x14ac:dyDescent="0.25">
      <c r="B156" s="918"/>
      <c r="C156" s="919"/>
      <c r="D156" s="919"/>
      <c r="E156" s="919"/>
      <c r="F156" s="919"/>
      <c r="G156" s="920"/>
      <c r="H156" s="918"/>
      <c r="I156" s="919"/>
      <c r="J156" s="919"/>
      <c r="K156" s="919"/>
      <c r="L156" s="920"/>
    </row>
    <row r="157" spans="2:12" x14ac:dyDescent="0.25">
      <c r="B157" s="918"/>
      <c r="C157" s="919"/>
      <c r="D157" s="919"/>
      <c r="E157" s="919"/>
      <c r="F157" s="919"/>
      <c r="G157" s="920"/>
      <c r="H157" s="918"/>
      <c r="I157" s="919"/>
      <c r="J157" s="919"/>
      <c r="K157" s="919"/>
      <c r="L157" s="920"/>
    </row>
    <row r="158" spans="2:12" x14ac:dyDescent="0.25">
      <c r="B158" s="918"/>
      <c r="C158" s="919"/>
      <c r="D158" s="919"/>
      <c r="E158" s="919"/>
      <c r="F158" s="919"/>
      <c r="G158" s="920"/>
      <c r="H158" s="918"/>
      <c r="I158" s="919"/>
      <c r="J158" s="919"/>
      <c r="K158" s="919"/>
      <c r="L158" s="920"/>
    </row>
    <row r="159" spans="2:12" x14ac:dyDescent="0.25">
      <c r="B159" s="918"/>
      <c r="C159" s="919"/>
      <c r="D159" s="919"/>
      <c r="E159" s="919"/>
      <c r="F159" s="919"/>
      <c r="G159" s="920"/>
      <c r="H159" s="918"/>
      <c r="I159" s="919"/>
      <c r="J159" s="919"/>
      <c r="K159" s="919"/>
      <c r="L159" s="920"/>
    </row>
    <row r="160" spans="2:12" x14ac:dyDescent="0.25">
      <c r="B160" s="918"/>
      <c r="C160" s="919"/>
      <c r="D160" s="919"/>
      <c r="E160" s="919"/>
      <c r="F160" s="919"/>
      <c r="G160" s="920"/>
      <c r="H160" s="918"/>
      <c r="I160" s="919"/>
      <c r="J160" s="919"/>
      <c r="K160" s="919"/>
      <c r="L160" s="920"/>
    </row>
    <row r="161" spans="2:12" x14ac:dyDescent="0.25">
      <c r="B161" s="918"/>
      <c r="C161" s="919"/>
      <c r="D161" s="919"/>
      <c r="E161" s="919"/>
      <c r="F161" s="919"/>
      <c r="G161" s="920"/>
      <c r="H161" s="918"/>
      <c r="I161" s="919"/>
      <c r="J161" s="919"/>
      <c r="K161" s="919"/>
      <c r="L161" s="920"/>
    </row>
    <row r="162" spans="2:12" x14ac:dyDescent="0.25">
      <c r="B162" s="918"/>
      <c r="C162" s="919"/>
      <c r="D162" s="919"/>
      <c r="E162" s="919"/>
      <c r="F162" s="919"/>
      <c r="G162" s="920"/>
      <c r="H162" s="918"/>
      <c r="I162" s="919"/>
      <c r="J162" s="919"/>
      <c r="K162" s="919"/>
      <c r="L162" s="920"/>
    </row>
    <row r="163" spans="2:12" x14ac:dyDescent="0.25">
      <c r="B163" s="1066">
        <v>18</v>
      </c>
      <c r="C163" s="1067"/>
      <c r="D163" s="1067"/>
      <c r="E163" s="1067"/>
      <c r="F163" s="1067"/>
      <c r="G163" s="1068"/>
      <c r="H163" s="1072">
        <v>19</v>
      </c>
      <c r="I163" s="1073"/>
      <c r="J163" s="1073"/>
      <c r="K163" s="1073"/>
      <c r="L163" s="1074"/>
    </row>
    <row r="164" spans="2:12" ht="18" customHeight="1" thickBot="1" x14ac:dyDescent="0.3">
      <c r="B164" s="1069"/>
      <c r="C164" s="1070"/>
      <c r="D164" s="1070"/>
      <c r="E164" s="1070"/>
      <c r="F164" s="1070"/>
      <c r="G164" s="1071"/>
      <c r="H164" s="1075"/>
      <c r="I164" s="1076"/>
      <c r="J164" s="1076"/>
      <c r="K164" s="1076"/>
      <c r="L164" s="1077"/>
    </row>
    <row r="165" spans="2:12" ht="15.75" customHeight="1" x14ac:dyDescent="0.25">
      <c r="B165" s="918" t="s">
        <v>549</v>
      </c>
      <c r="C165" s="919"/>
      <c r="D165" s="919"/>
      <c r="E165" s="919"/>
      <c r="F165" s="919"/>
      <c r="G165" s="920"/>
      <c r="H165" s="918" t="s">
        <v>550</v>
      </c>
      <c r="I165" s="919"/>
      <c r="J165" s="919"/>
      <c r="K165" s="919"/>
      <c r="L165" s="920"/>
    </row>
    <row r="166" spans="2:12" x14ac:dyDescent="0.25">
      <c r="B166" s="918"/>
      <c r="C166" s="919"/>
      <c r="D166" s="919"/>
      <c r="E166" s="919"/>
      <c r="F166" s="919"/>
      <c r="G166" s="920"/>
      <c r="H166" s="918"/>
      <c r="I166" s="919"/>
      <c r="J166" s="919"/>
      <c r="K166" s="919"/>
      <c r="L166" s="920"/>
    </row>
    <row r="167" spans="2:12" x14ac:dyDescent="0.25">
      <c r="B167" s="918"/>
      <c r="C167" s="919"/>
      <c r="D167" s="919"/>
      <c r="E167" s="919"/>
      <c r="F167" s="919"/>
      <c r="G167" s="920"/>
      <c r="H167" s="918"/>
      <c r="I167" s="919"/>
      <c r="J167" s="919"/>
      <c r="K167" s="919"/>
      <c r="L167" s="920"/>
    </row>
    <row r="168" spans="2:12" x14ac:dyDescent="0.25">
      <c r="B168" s="918"/>
      <c r="C168" s="919"/>
      <c r="D168" s="919"/>
      <c r="E168" s="919"/>
      <c r="F168" s="919"/>
      <c r="G168" s="920"/>
      <c r="H168" s="918"/>
      <c r="I168" s="919"/>
      <c r="J168" s="919"/>
      <c r="K168" s="919"/>
      <c r="L168" s="920"/>
    </row>
    <row r="169" spans="2:12" x14ac:dyDescent="0.25">
      <c r="B169" s="918"/>
      <c r="C169" s="919"/>
      <c r="D169" s="919"/>
      <c r="E169" s="919"/>
      <c r="F169" s="919"/>
      <c r="G169" s="920"/>
      <c r="H169" s="918"/>
      <c r="I169" s="919"/>
      <c r="J169" s="919"/>
      <c r="K169" s="919"/>
      <c r="L169" s="920"/>
    </row>
    <row r="170" spans="2:12" x14ac:dyDescent="0.25">
      <c r="B170" s="918"/>
      <c r="C170" s="919"/>
      <c r="D170" s="919"/>
      <c r="E170" s="919"/>
      <c r="F170" s="919"/>
      <c r="G170" s="920"/>
      <c r="H170" s="918"/>
      <c r="I170" s="919"/>
      <c r="J170" s="919"/>
      <c r="K170" s="919"/>
      <c r="L170" s="920"/>
    </row>
    <row r="171" spans="2:12" x14ac:dyDescent="0.25">
      <c r="B171" s="918"/>
      <c r="C171" s="919"/>
      <c r="D171" s="919"/>
      <c r="E171" s="919"/>
      <c r="F171" s="919"/>
      <c r="G171" s="920"/>
      <c r="H171" s="918"/>
      <c r="I171" s="919"/>
      <c r="J171" s="919"/>
      <c r="K171" s="919"/>
      <c r="L171" s="920"/>
    </row>
    <row r="172" spans="2:12" x14ac:dyDescent="0.25">
      <c r="B172" s="918"/>
      <c r="C172" s="919"/>
      <c r="D172" s="919"/>
      <c r="E172" s="919"/>
      <c r="F172" s="919"/>
      <c r="G172" s="920"/>
      <c r="H172" s="918"/>
      <c r="I172" s="919"/>
      <c r="J172" s="919"/>
      <c r="K172" s="919"/>
      <c r="L172" s="920"/>
    </row>
    <row r="173" spans="2:12" x14ac:dyDescent="0.25">
      <c r="B173" s="918"/>
      <c r="C173" s="919"/>
      <c r="D173" s="919"/>
      <c r="E173" s="919"/>
      <c r="F173" s="919"/>
      <c r="G173" s="920"/>
      <c r="H173" s="918"/>
      <c r="I173" s="919"/>
      <c r="J173" s="919"/>
      <c r="K173" s="919"/>
      <c r="L173" s="920"/>
    </row>
    <row r="174" spans="2:12" x14ac:dyDescent="0.25">
      <c r="B174" s="918"/>
      <c r="C174" s="919"/>
      <c r="D174" s="919"/>
      <c r="E174" s="919"/>
      <c r="F174" s="919"/>
      <c r="G174" s="920"/>
      <c r="H174" s="918"/>
      <c r="I174" s="919"/>
      <c r="J174" s="919"/>
      <c r="K174" s="919"/>
      <c r="L174" s="920"/>
    </row>
    <row r="175" spans="2:12" x14ac:dyDescent="0.25">
      <c r="B175" s="918"/>
      <c r="C175" s="919"/>
      <c r="D175" s="919"/>
      <c r="E175" s="919"/>
      <c r="F175" s="919"/>
      <c r="G175" s="920"/>
      <c r="H175" s="918"/>
      <c r="I175" s="919"/>
      <c r="J175" s="919"/>
      <c r="K175" s="919"/>
      <c r="L175" s="920"/>
    </row>
    <row r="176" spans="2:12" x14ac:dyDescent="0.25">
      <c r="B176" s="918"/>
      <c r="C176" s="919"/>
      <c r="D176" s="919"/>
      <c r="E176" s="919"/>
      <c r="F176" s="919"/>
      <c r="G176" s="920"/>
      <c r="H176" s="918"/>
      <c r="I176" s="919"/>
      <c r="J176" s="919"/>
      <c r="K176" s="919"/>
      <c r="L176" s="920"/>
    </row>
    <row r="177" spans="2:12" x14ac:dyDescent="0.25">
      <c r="B177" s="918"/>
      <c r="C177" s="919"/>
      <c r="D177" s="919"/>
      <c r="E177" s="919"/>
      <c r="F177" s="919"/>
      <c r="G177" s="920"/>
      <c r="H177" s="918"/>
      <c r="I177" s="919"/>
      <c r="J177" s="919"/>
      <c r="K177" s="919"/>
      <c r="L177" s="920"/>
    </row>
    <row r="178" spans="2:12" x14ac:dyDescent="0.25">
      <c r="B178" s="918"/>
      <c r="C178" s="919"/>
      <c r="D178" s="919"/>
      <c r="E178" s="919"/>
      <c r="F178" s="919"/>
      <c r="G178" s="920"/>
      <c r="H178" s="918"/>
      <c r="I178" s="919"/>
      <c r="J178" s="919"/>
      <c r="K178" s="919"/>
      <c r="L178" s="920"/>
    </row>
    <row r="179" spans="2:12" x14ac:dyDescent="0.25">
      <c r="B179" s="1066">
        <v>20</v>
      </c>
      <c r="C179" s="1067"/>
      <c r="D179" s="1067"/>
      <c r="E179" s="1067"/>
      <c r="F179" s="1067"/>
      <c r="G179" s="1068"/>
      <c r="H179" s="1072">
        <v>21</v>
      </c>
      <c r="I179" s="1073"/>
      <c r="J179" s="1073"/>
      <c r="K179" s="1073"/>
      <c r="L179" s="1074"/>
    </row>
    <row r="180" spans="2:12" ht="18" customHeight="1" thickBot="1" x14ac:dyDescent="0.3">
      <c r="B180" s="1069"/>
      <c r="C180" s="1070"/>
      <c r="D180" s="1070"/>
      <c r="E180" s="1070"/>
      <c r="F180" s="1070"/>
      <c r="G180" s="1071"/>
      <c r="H180" s="1075"/>
      <c r="I180" s="1076"/>
      <c r="J180" s="1076"/>
      <c r="K180" s="1076"/>
      <c r="L180" s="1077"/>
    </row>
    <row r="181" spans="2:12" ht="15" customHeight="1" x14ac:dyDescent="0.25">
      <c r="B181" s="1057" t="s">
        <v>1069</v>
      </c>
      <c r="C181" s="1058"/>
      <c r="D181" s="1058"/>
      <c r="E181" s="1058"/>
      <c r="F181" s="1058"/>
      <c r="G181" s="1058"/>
      <c r="H181" s="1058"/>
      <c r="I181" s="1058"/>
      <c r="J181" s="1058"/>
      <c r="K181" s="1058"/>
      <c r="L181" s="1059"/>
    </row>
    <row r="182" spans="2:12" x14ac:dyDescent="0.25">
      <c r="B182" s="1060"/>
      <c r="C182" s="1061"/>
      <c r="D182" s="1061"/>
      <c r="E182" s="1061"/>
      <c r="F182" s="1061"/>
      <c r="G182" s="1061"/>
      <c r="H182" s="1061"/>
      <c r="I182" s="1061"/>
      <c r="J182" s="1061"/>
      <c r="K182" s="1061"/>
      <c r="L182" s="1062"/>
    </row>
    <row r="183" spans="2:12" x14ac:dyDescent="0.25">
      <c r="B183" s="1060"/>
      <c r="C183" s="1061"/>
      <c r="D183" s="1061"/>
      <c r="E183" s="1061"/>
      <c r="F183" s="1061"/>
      <c r="G183" s="1061"/>
      <c r="H183" s="1061"/>
      <c r="I183" s="1061"/>
      <c r="J183" s="1061"/>
      <c r="K183" s="1061"/>
      <c r="L183" s="1062"/>
    </row>
    <row r="184" spans="2:12" x14ac:dyDescent="0.25">
      <c r="B184" s="1060"/>
      <c r="C184" s="1061"/>
      <c r="D184" s="1061"/>
      <c r="E184" s="1061"/>
      <c r="F184" s="1061"/>
      <c r="G184" s="1061"/>
      <c r="H184" s="1061"/>
      <c r="I184" s="1061"/>
      <c r="J184" s="1061"/>
      <c r="K184" s="1061"/>
      <c r="L184" s="1062"/>
    </row>
    <row r="185" spans="2:12" ht="43.5" customHeight="1" thickBot="1" x14ac:dyDescent="0.3">
      <c r="B185" s="1063"/>
      <c r="C185" s="1064"/>
      <c r="D185" s="1064"/>
      <c r="E185" s="1064"/>
      <c r="F185" s="1064"/>
      <c r="G185" s="1064"/>
      <c r="H185" s="1064"/>
      <c r="I185" s="1064"/>
      <c r="J185" s="1064"/>
      <c r="K185" s="1064"/>
      <c r="L185" s="1065"/>
    </row>
  </sheetData>
  <mergeCells count="59">
    <mergeCell ref="B15:G16"/>
    <mergeCell ref="H15:L16"/>
    <mergeCell ref="B1:L2"/>
    <mergeCell ref="B3:E3"/>
    <mergeCell ref="G3:I3"/>
    <mergeCell ref="J3:L3"/>
    <mergeCell ref="B4:G4"/>
    <mergeCell ref="H4:I4"/>
    <mergeCell ref="K4:L4"/>
    <mergeCell ref="H5:I5"/>
    <mergeCell ref="K5:L5"/>
    <mergeCell ref="B6:L6"/>
    <mergeCell ref="B7:G14"/>
    <mergeCell ref="H7:L14"/>
    <mergeCell ref="B17:G30"/>
    <mergeCell ref="H17:L30"/>
    <mergeCell ref="B31:G32"/>
    <mergeCell ref="H31:L32"/>
    <mergeCell ref="B33:G46"/>
    <mergeCell ref="H33:L46"/>
    <mergeCell ref="B83:G96"/>
    <mergeCell ref="H83:L96"/>
    <mergeCell ref="B47:G48"/>
    <mergeCell ref="H47:L48"/>
    <mergeCell ref="B49:L49"/>
    <mergeCell ref="B50:G63"/>
    <mergeCell ref="H50:L63"/>
    <mergeCell ref="B64:G65"/>
    <mergeCell ref="H64:L65"/>
    <mergeCell ref="B66:G79"/>
    <mergeCell ref="H66:L79"/>
    <mergeCell ref="B80:G81"/>
    <mergeCell ref="H80:L81"/>
    <mergeCell ref="B82:L82"/>
    <mergeCell ref="B132:L132"/>
    <mergeCell ref="B97:G98"/>
    <mergeCell ref="H97:L98"/>
    <mergeCell ref="B99:G112"/>
    <mergeCell ref="H99:L112"/>
    <mergeCell ref="B113:G114"/>
    <mergeCell ref="H113:L114"/>
    <mergeCell ref="B115:L115"/>
    <mergeCell ref="B116:G129"/>
    <mergeCell ref="H116:L129"/>
    <mergeCell ref="B130:G131"/>
    <mergeCell ref="H130:L131"/>
    <mergeCell ref="B133:G146"/>
    <mergeCell ref="H133:L146"/>
    <mergeCell ref="B147:G148"/>
    <mergeCell ref="H147:L148"/>
    <mergeCell ref="B149:G162"/>
    <mergeCell ref="H149:L162"/>
    <mergeCell ref="B181:L185"/>
    <mergeCell ref="B163:G164"/>
    <mergeCell ref="H163:L164"/>
    <mergeCell ref="B165:G178"/>
    <mergeCell ref="H165:L178"/>
    <mergeCell ref="B179:G180"/>
    <mergeCell ref="H179:L180"/>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M285"/>
  <sheetViews>
    <sheetView view="pageBreakPreview" zoomScale="85" zoomScaleNormal="100" zoomScaleSheetLayoutView="85" zoomScalePageLayoutView="110" workbookViewId="0">
      <selection activeCell="N11" sqref="N10:N11"/>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1.42578125" style="126" hidden="1" customWidth="1"/>
    <col min="14" max="16384" width="11.42578125" style="126"/>
  </cols>
  <sheetData>
    <row r="1" spans="2:12" ht="27.75" customHeight="1" x14ac:dyDescent="0.25">
      <c r="B1" s="924" t="s">
        <v>329</v>
      </c>
      <c r="C1" s="925"/>
      <c r="D1" s="925"/>
      <c r="E1" s="925"/>
      <c r="F1" s="925"/>
      <c r="G1" s="925"/>
      <c r="H1" s="925"/>
      <c r="I1" s="925"/>
      <c r="J1" s="925"/>
      <c r="K1" s="925"/>
      <c r="L1" s="926"/>
    </row>
    <row r="2" spans="2:12" ht="11.25" customHeight="1" x14ac:dyDescent="0.25">
      <c r="B2" s="927"/>
      <c r="C2" s="928"/>
      <c r="D2" s="928"/>
      <c r="E2" s="928"/>
      <c r="F2" s="928"/>
      <c r="G2" s="928"/>
      <c r="H2" s="928"/>
      <c r="I2" s="928"/>
      <c r="J2" s="928"/>
      <c r="K2" s="928"/>
      <c r="L2" s="929"/>
    </row>
    <row r="3" spans="2:12" ht="24.95" customHeight="1" x14ac:dyDescent="0.25">
      <c r="B3" s="930" t="s">
        <v>375</v>
      </c>
      <c r="C3" s="931"/>
      <c r="D3" s="931"/>
      <c r="E3" s="932"/>
      <c r="F3" s="153">
        <v>44055</v>
      </c>
      <c r="G3" s="930" t="s">
        <v>376</v>
      </c>
      <c r="H3" s="931"/>
      <c r="I3" s="932"/>
      <c r="J3" s="1006">
        <v>44062</v>
      </c>
      <c r="K3" s="931"/>
      <c r="L3" s="932"/>
    </row>
    <row r="4" spans="2:12" ht="24.95" customHeight="1" x14ac:dyDescent="0.25">
      <c r="B4" s="1085" t="s">
        <v>327</v>
      </c>
      <c r="C4" s="937"/>
      <c r="D4" s="937"/>
      <c r="E4" s="937"/>
      <c r="F4" s="937"/>
      <c r="G4" s="938"/>
      <c r="H4" s="1086" t="s">
        <v>597</v>
      </c>
      <c r="I4" s="1087"/>
      <c r="J4" s="194" t="s">
        <v>2</v>
      </c>
      <c r="K4" s="942" t="s">
        <v>0</v>
      </c>
      <c r="L4" s="943"/>
    </row>
    <row r="5" spans="2:12" ht="24.95" customHeight="1" x14ac:dyDescent="0.25">
      <c r="B5" s="1092"/>
      <c r="C5" s="940"/>
      <c r="D5" s="940"/>
      <c r="E5" s="940"/>
      <c r="F5" s="940"/>
      <c r="G5" s="941"/>
      <c r="H5" s="1088" t="s">
        <v>598</v>
      </c>
      <c r="I5" s="1089"/>
      <c r="J5" s="194">
        <v>2</v>
      </c>
      <c r="K5" s="942" t="s">
        <v>377</v>
      </c>
      <c r="L5" s="943"/>
    </row>
    <row r="6" spans="2:12" ht="24.95" customHeight="1" thickBot="1" x14ac:dyDescent="0.3">
      <c r="B6" s="937" t="s">
        <v>820</v>
      </c>
      <c r="C6" s="937"/>
      <c r="D6" s="937"/>
      <c r="E6" s="937"/>
      <c r="F6" s="937"/>
      <c r="G6" s="937"/>
      <c r="H6" s="937"/>
      <c r="I6" s="937"/>
      <c r="J6" s="937"/>
      <c r="K6" s="937"/>
      <c r="L6" s="1090"/>
    </row>
    <row r="7" spans="2:12" x14ac:dyDescent="0.25">
      <c r="B7" s="921" t="s">
        <v>551</v>
      </c>
      <c r="C7" s="922"/>
      <c r="D7" s="922"/>
      <c r="E7" s="922"/>
      <c r="F7" s="922"/>
      <c r="G7" s="923"/>
      <c r="H7" s="921" t="s">
        <v>552</v>
      </c>
      <c r="I7" s="922"/>
      <c r="J7" s="922"/>
      <c r="K7" s="922"/>
      <c r="L7" s="923"/>
    </row>
    <row r="8" spans="2:12" x14ac:dyDescent="0.25">
      <c r="B8" s="918"/>
      <c r="C8" s="919"/>
      <c r="D8" s="919"/>
      <c r="E8" s="919"/>
      <c r="F8" s="919"/>
      <c r="G8" s="920"/>
      <c r="H8" s="918"/>
      <c r="I8" s="919"/>
      <c r="J8" s="919"/>
      <c r="K8" s="919"/>
      <c r="L8" s="920"/>
    </row>
    <row r="9" spans="2:12" x14ac:dyDescent="0.25">
      <c r="B9" s="918"/>
      <c r="C9" s="919"/>
      <c r="D9" s="919"/>
      <c r="E9" s="919"/>
      <c r="F9" s="919"/>
      <c r="G9" s="920"/>
      <c r="H9" s="918"/>
      <c r="I9" s="919"/>
      <c r="J9" s="919"/>
      <c r="K9" s="919"/>
      <c r="L9" s="920"/>
    </row>
    <row r="10" spans="2:12" x14ac:dyDescent="0.25">
      <c r="B10" s="918"/>
      <c r="C10" s="919"/>
      <c r="D10" s="919"/>
      <c r="E10" s="919"/>
      <c r="F10" s="919"/>
      <c r="G10" s="920"/>
      <c r="H10" s="918"/>
      <c r="I10" s="919"/>
      <c r="J10" s="919"/>
      <c r="K10" s="919"/>
      <c r="L10" s="920"/>
    </row>
    <row r="11" spans="2:12" x14ac:dyDescent="0.25">
      <c r="B11" s="918"/>
      <c r="C11" s="919"/>
      <c r="D11" s="919"/>
      <c r="E11" s="919"/>
      <c r="F11" s="919"/>
      <c r="G11" s="920"/>
      <c r="H11" s="918"/>
      <c r="I11" s="919"/>
      <c r="J11" s="919"/>
      <c r="K11" s="919"/>
      <c r="L11" s="920"/>
    </row>
    <row r="12" spans="2:12" x14ac:dyDescent="0.25">
      <c r="B12" s="918"/>
      <c r="C12" s="919"/>
      <c r="D12" s="919"/>
      <c r="E12" s="919"/>
      <c r="F12" s="919"/>
      <c r="G12" s="920"/>
      <c r="H12" s="918"/>
      <c r="I12" s="919"/>
      <c r="J12" s="919"/>
      <c r="K12" s="919"/>
      <c r="L12" s="920"/>
    </row>
    <row r="13" spans="2:12" x14ac:dyDescent="0.25">
      <c r="B13" s="918"/>
      <c r="C13" s="919"/>
      <c r="D13" s="919"/>
      <c r="E13" s="919"/>
      <c r="F13" s="919"/>
      <c r="G13" s="920"/>
      <c r="H13" s="918"/>
      <c r="I13" s="919"/>
      <c r="J13" s="919"/>
      <c r="K13" s="919"/>
      <c r="L13" s="920"/>
    </row>
    <row r="14" spans="2:12" x14ac:dyDescent="0.25">
      <c r="B14" s="918"/>
      <c r="C14" s="919"/>
      <c r="D14" s="919"/>
      <c r="E14" s="919"/>
      <c r="F14" s="919"/>
      <c r="G14" s="920"/>
      <c r="H14" s="918"/>
      <c r="I14" s="919"/>
      <c r="J14" s="919"/>
      <c r="K14" s="919"/>
      <c r="L14" s="920"/>
    </row>
    <row r="15" spans="2:12" x14ac:dyDescent="0.25">
      <c r="B15" s="918"/>
      <c r="C15" s="919"/>
      <c r="D15" s="919"/>
      <c r="E15" s="919"/>
      <c r="F15" s="919"/>
      <c r="G15" s="920"/>
      <c r="H15" s="918"/>
      <c r="I15" s="919"/>
      <c r="J15" s="919"/>
      <c r="K15" s="919"/>
      <c r="L15" s="920"/>
    </row>
    <row r="16" spans="2:12" x14ac:dyDescent="0.25">
      <c r="B16" s="918"/>
      <c r="C16" s="919"/>
      <c r="D16" s="919"/>
      <c r="E16" s="919"/>
      <c r="F16" s="919"/>
      <c r="G16" s="920"/>
      <c r="H16" s="918"/>
      <c r="I16" s="919"/>
      <c r="J16" s="919"/>
      <c r="K16" s="919"/>
      <c r="L16" s="920"/>
    </row>
    <row r="17" spans="2:12" x14ac:dyDescent="0.25">
      <c r="B17" s="918"/>
      <c r="C17" s="919"/>
      <c r="D17" s="919"/>
      <c r="E17" s="919"/>
      <c r="F17" s="919"/>
      <c r="G17" s="920"/>
      <c r="H17" s="918"/>
      <c r="I17" s="919"/>
      <c r="J17" s="919"/>
      <c r="K17" s="919"/>
      <c r="L17" s="920"/>
    </row>
    <row r="18" spans="2:12" x14ac:dyDescent="0.25">
      <c r="B18" s="918"/>
      <c r="C18" s="919"/>
      <c r="D18" s="919"/>
      <c r="E18" s="919"/>
      <c r="F18" s="919"/>
      <c r="G18" s="920"/>
      <c r="H18" s="918"/>
      <c r="I18" s="919"/>
      <c r="J18" s="919"/>
      <c r="K18" s="919"/>
      <c r="L18" s="920"/>
    </row>
    <row r="19" spans="2:12" x14ac:dyDescent="0.25">
      <c r="B19" s="918"/>
      <c r="C19" s="919"/>
      <c r="D19" s="919"/>
      <c r="E19" s="919"/>
      <c r="F19" s="919"/>
      <c r="G19" s="920"/>
      <c r="H19" s="918"/>
      <c r="I19" s="919"/>
      <c r="J19" s="919"/>
      <c r="K19" s="919"/>
      <c r="L19" s="920"/>
    </row>
    <row r="20" spans="2:12" x14ac:dyDescent="0.25">
      <c r="B20" s="918"/>
      <c r="C20" s="919"/>
      <c r="D20" s="919"/>
      <c r="E20" s="919"/>
      <c r="F20" s="919"/>
      <c r="G20" s="920"/>
      <c r="H20" s="918"/>
      <c r="I20" s="919"/>
      <c r="J20" s="919"/>
      <c r="K20" s="919"/>
      <c r="L20" s="920"/>
    </row>
    <row r="21" spans="2:12" ht="15" customHeight="1" x14ac:dyDescent="0.25">
      <c r="B21" s="1072">
        <v>1</v>
      </c>
      <c r="C21" s="1073"/>
      <c r="D21" s="1073"/>
      <c r="E21" s="1073"/>
      <c r="F21" s="1073"/>
      <c r="G21" s="1074"/>
      <c r="H21" s="1072">
        <v>2</v>
      </c>
      <c r="I21" s="1073"/>
      <c r="J21" s="1073"/>
      <c r="K21" s="1073"/>
      <c r="L21" s="1074"/>
    </row>
    <row r="22" spans="2:12" ht="15.75" thickBot="1" x14ac:dyDescent="0.3">
      <c r="B22" s="1075"/>
      <c r="C22" s="1076"/>
      <c r="D22" s="1076"/>
      <c r="E22" s="1076"/>
      <c r="F22" s="1076"/>
      <c r="G22" s="1077"/>
      <c r="H22" s="1075"/>
      <c r="I22" s="1076"/>
      <c r="J22" s="1076"/>
      <c r="K22" s="1076"/>
      <c r="L22" s="1077"/>
    </row>
    <row r="23" spans="2:12" x14ac:dyDescent="0.25">
      <c r="B23" s="921" t="s">
        <v>551</v>
      </c>
      <c r="C23" s="922"/>
      <c r="D23" s="922"/>
      <c r="E23" s="922"/>
      <c r="F23" s="922"/>
      <c r="G23" s="923"/>
      <c r="H23" s="921" t="s">
        <v>552</v>
      </c>
      <c r="I23" s="922"/>
      <c r="J23" s="922"/>
      <c r="K23" s="922"/>
      <c r="L23" s="923"/>
    </row>
    <row r="24" spans="2:12" x14ac:dyDescent="0.25">
      <c r="B24" s="918"/>
      <c r="C24" s="919"/>
      <c r="D24" s="919"/>
      <c r="E24" s="919"/>
      <c r="F24" s="919"/>
      <c r="G24" s="920"/>
      <c r="H24" s="918"/>
      <c r="I24" s="919"/>
      <c r="J24" s="919"/>
      <c r="K24" s="919"/>
      <c r="L24" s="920"/>
    </row>
    <row r="25" spans="2:12" x14ac:dyDescent="0.25">
      <c r="B25" s="918"/>
      <c r="C25" s="919"/>
      <c r="D25" s="919"/>
      <c r="E25" s="919"/>
      <c r="F25" s="919"/>
      <c r="G25" s="920"/>
      <c r="H25" s="918"/>
      <c r="I25" s="919"/>
      <c r="J25" s="919"/>
      <c r="K25" s="919"/>
      <c r="L25" s="920"/>
    </row>
    <row r="26" spans="2:12" x14ac:dyDescent="0.25">
      <c r="B26" s="918"/>
      <c r="C26" s="919"/>
      <c r="D26" s="919"/>
      <c r="E26" s="919"/>
      <c r="F26" s="919"/>
      <c r="G26" s="920"/>
      <c r="H26" s="918"/>
      <c r="I26" s="919"/>
      <c r="J26" s="919"/>
      <c r="K26" s="919"/>
      <c r="L26" s="920"/>
    </row>
    <row r="27" spans="2:12" x14ac:dyDescent="0.25">
      <c r="B27" s="918"/>
      <c r="C27" s="919"/>
      <c r="D27" s="919"/>
      <c r="E27" s="919"/>
      <c r="F27" s="919"/>
      <c r="G27" s="920"/>
      <c r="H27" s="918"/>
      <c r="I27" s="919"/>
      <c r="J27" s="919"/>
      <c r="K27" s="919"/>
      <c r="L27" s="920"/>
    </row>
    <row r="28" spans="2:12" x14ac:dyDescent="0.25">
      <c r="B28" s="918"/>
      <c r="C28" s="919"/>
      <c r="D28" s="919"/>
      <c r="E28" s="919"/>
      <c r="F28" s="919"/>
      <c r="G28" s="920"/>
      <c r="H28" s="918"/>
      <c r="I28" s="919"/>
      <c r="J28" s="919"/>
      <c r="K28" s="919"/>
      <c r="L28" s="920"/>
    </row>
    <row r="29" spans="2:12" x14ac:dyDescent="0.25">
      <c r="B29" s="918"/>
      <c r="C29" s="919"/>
      <c r="D29" s="919"/>
      <c r="E29" s="919"/>
      <c r="F29" s="919"/>
      <c r="G29" s="920"/>
      <c r="H29" s="918"/>
      <c r="I29" s="919"/>
      <c r="J29" s="919"/>
      <c r="K29" s="919"/>
      <c r="L29" s="920"/>
    </row>
    <row r="30" spans="2:12" x14ac:dyDescent="0.25">
      <c r="B30" s="918"/>
      <c r="C30" s="919"/>
      <c r="D30" s="919"/>
      <c r="E30" s="919"/>
      <c r="F30" s="919"/>
      <c r="G30" s="920"/>
      <c r="H30" s="918"/>
      <c r="I30" s="919"/>
      <c r="J30" s="919"/>
      <c r="K30" s="919"/>
      <c r="L30" s="920"/>
    </row>
    <row r="31" spans="2:12" x14ac:dyDescent="0.25">
      <c r="B31" s="918"/>
      <c r="C31" s="919"/>
      <c r="D31" s="919"/>
      <c r="E31" s="919"/>
      <c r="F31" s="919"/>
      <c r="G31" s="920"/>
      <c r="H31" s="918"/>
      <c r="I31" s="919"/>
      <c r="J31" s="919"/>
      <c r="K31" s="919"/>
      <c r="L31" s="920"/>
    </row>
    <row r="32" spans="2:12" x14ac:dyDescent="0.25">
      <c r="B32" s="918"/>
      <c r="C32" s="919"/>
      <c r="D32" s="919"/>
      <c r="E32" s="919"/>
      <c r="F32" s="919"/>
      <c r="G32" s="920"/>
      <c r="H32" s="918"/>
      <c r="I32" s="919"/>
      <c r="J32" s="919"/>
      <c r="K32" s="919"/>
      <c r="L32" s="920"/>
    </row>
    <row r="33" spans="2:12" x14ac:dyDescent="0.25">
      <c r="B33" s="918"/>
      <c r="C33" s="919"/>
      <c r="D33" s="919"/>
      <c r="E33" s="919"/>
      <c r="F33" s="919"/>
      <c r="G33" s="920"/>
      <c r="H33" s="918"/>
      <c r="I33" s="919"/>
      <c r="J33" s="919"/>
      <c r="K33" s="919"/>
      <c r="L33" s="920"/>
    </row>
    <row r="34" spans="2:12" x14ac:dyDescent="0.25">
      <c r="B34" s="918"/>
      <c r="C34" s="919"/>
      <c r="D34" s="919"/>
      <c r="E34" s="919"/>
      <c r="F34" s="919"/>
      <c r="G34" s="920"/>
      <c r="H34" s="918"/>
      <c r="I34" s="919"/>
      <c r="J34" s="919"/>
      <c r="K34" s="919"/>
      <c r="L34" s="920"/>
    </row>
    <row r="35" spans="2:12" x14ac:dyDescent="0.25">
      <c r="B35" s="918"/>
      <c r="C35" s="919"/>
      <c r="D35" s="919"/>
      <c r="E35" s="919"/>
      <c r="F35" s="919"/>
      <c r="G35" s="920"/>
      <c r="H35" s="918"/>
      <c r="I35" s="919"/>
      <c r="J35" s="919"/>
      <c r="K35" s="919"/>
      <c r="L35" s="920"/>
    </row>
    <row r="36" spans="2:12" x14ac:dyDescent="0.25">
      <c r="B36" s="918"/>
      <c r="C36" s="919"/>
      <c r="D36" s="919"/>
      <c r="E36" s="919"/>
      <c r="F36" s="919"/>
      <c r="G36" s="920"/>
      <c r="H36" s="918"/>
      <c r="I36" s="919"/>
      <c r="J36" s="919"/>
      <c r="K36" s="919"/>
      <c r="L36" s="920"/>
    </row>
    <row r="37" spans="2:12" ht="15" customHeight="1" x14ac:dyDescent="0.25">
      <c r="B37" s="1072">
        <v>3</v>
      </c>
      <c r="C37" s="1073"/>
      <c r="D37" s="1073"/>
      <c r="E37" s="1073"/>
      <c r="F37" s="1073"/>
      <c r="G37" s="1074"/>
      <c r="H37" s="1072">
        <v>4</v>
      </c>
      <c r="I37" s="1073"/>
      <c r="J37" s="1073"/>
      <c r="K37" s="1073"/>
      <c r="L37" s="1074"/>
    </row>
    <row r="38" spans="2:12" ht="15.75" thickBot="1" x14ac:dyDescent="0.3">
      <c r="B38" s="1075"/>
      <c r="C38" s="1076"/>
      <c r="D38" s="1076"/>
      <c r="E38" s="1076"/>
      <c r="F38" s="1076"/>
      <c r="G38" s="1077"/>
      <c r="H38" s="1075"/>
      <c r="I38" s="1076"/>
      <c r="J38" s="1076"/>
      <c r="K38" s="1076"/>
      <c r="L38" s="1077"/>
    </row>
    <row r="39" spans="2:12" x14ac:dyDescent="0.25">
      <c r="B39" s="921" t="s">
        <v>551</v>
      </c>
      <c r="C39" s="922"/>
      <c r="D39" s="922"/>
      <c r="E39" s="922"/>
      <c r="F39" s="922"/>
      <c r="G39" s="923"/>
      <c r="H39" s="921" t="s">
        <v>552</v>
      </c>
      <c r="I39" s="922"/>
      <c r="J39" s="922"/>
      <c r="K39" s="922"/>
      <c r="L39" s="923"/>
    </row>
    <row r="40" spans="2:12" x14ac:dyDescent="0.25">
      <c r="B40" s="918"/>
      <c r="C40" s="919"/>
      <c r="D40" s="919"/>
      <c r="E40" s="919"/>
      <c r="F40" s="919"/>
      <c r="G40" s="920"/>
      <c r="H40" s="918"/>
      <c r="I40" s="919"/>
      <c r="J40" s="919"/>
      <c r="K40" s="919"/>
      <c r="L40" s="920"/>
    </row>
    <row r="41" spans="2:12" x14ac:dyDescent="0.25">
      <c r="B41" s="918"/>
      <c r="C41" s="919"/>
      <c r="D41" s="919"/>
      <c r="E41" s="919"/>
      <c r="F41" s="919"/>
      <c r="G41" s="920"/>
      <c r="H41" s="918"/>
      <c r="I41" s="919"/>
      <c r="J41" s="919"/>
      <c r="K41" s="919"/>
      <c r="L41" s="920"/>
    </row>
    <row r="42" spans="2:12" x14ac:dyDescent="0.25">
      <c r="B42" s="918"/>
      <c r="C42" s="919"/>
      <c r="D42" s="919"/>
      <c r="E42" s="919"/>
      <c r="F42" s="919"/>
      <c r="G42" s="920"/>
      <c r="H42" s="918"/>
      <c r="I42" s="919"/>
      <c r="J42" s="919"/>
      <c r="K42" s="919"/>
      <c r="L42" s="920"/>
    </row>
    <row r="43" spans="2:12" x14ac:dyDescent="0.25">
      <c r="B43" s="918"/>
      <c r="C43" s="919"/>
      <c r="D43" s="919"/>
      <c r="E43" s="919"/>
      <c r="F43" s="919"/>
      <c r="G43" s="920"/>
      <c r="H43" s="918"/>
      <c r="I43" s="919"/>
      <c r="J43" s="919"/>
      <c r="K43" s="919"/>
      <c r="L43" s="920"/>
    </row>
    <row r="44" spans="2:12" x14ac:dyDescent="0.25">
      <c r="B44" s="918"/>
      <c r="C44" s="919"/>
      <c r="D44" s="919"/>
      <c r="E44" s="919"/>
      <c r="F44" s="919"/>
      <c r="G44" s="920"/>
      <c r="H44" s="918"/>
      <c r="I44" s="919"/>
      <c r="J44" s="919"/>
      <c r="K44" s="919"/>
      <c r="L44" s="920"/>
    </row>
    <row r="45" spans="2:12" x14ac:dyDescent="0.25">
      <c r="B45" s="918"/>
      <c r="C45" s="919"/>
      <c r="D45" s="919"/>
      <c r="E45" s="919"/>
      <c r="F45" s="919"/>
      <c r="G45" s="920"/>
      <c r="H45" s="918"/>
      <c r="I45" s="919"/>
      <c r="J45" s="919"/>
      <c r="K45" s="919"/>
      <c r="L45" s="920"/>
    </row>
    <row r="46" spans="2:12" x14ac:dyDescent="0.25">
      <c r="B46" s="918"/>
      <c r="C46" s="919"/>
      <c r="D46" s="919"/>
      <c r="E46" s="919"/>
      <c r="F46" s="919"/>
      <c r="G46" s="920"/>
      <c r="H46" s="918"/>
      <c r="I46" s="919"/>
      <c r="J46" s="919"/>
      <c r="K46" s="919"/>
      <c r="L46" s="920"/>
    </row>
    <row r="47" spans="2:12" x14ac:dyDescent="0.25">
      <c r="B47" s="918"/>
      <c r="C47" s="919"/>
      <c r="D47" s="919"/>
      <c r="E47" s="919"/>
      <c r="F47" s="919"/>
      <c r="G47" s="920"/>
      <c r="H47" s="918"/>
      <c r="I47" s="919"/>
      <c r="J47" s="919"/>
      <c r="K47" s="919"/>
      <c r="L47" s="920"/>
    </row>
    <row r="48" spans="2:12" x14ac:dyDescent="0.25">
      <c r="B48" s="918"/>
      <c r="C48" s="919"/>
      <c r="D48" s="919"/>
      <c r="E48" s="919"/>
      <c r="F48" s="919"/>
      <c r="G48" s="920"/>
      <c r="H48" s="918"/>
      <c r="I48" s="919"/>
      <c r="J48" s="919"/>
      <c r="K48" s="919"/>
      <c r="L48" s="920"/>
    </row>
    <row r="49" spans="2:12" x14ac:dyDescent="0.25">
      <c r="B49" s="918"/>
      <c r="C49" s="919"/>
      <c r="D49" s="919"/>
      <c r="E49" s="919"/>
      <c r="F49" s="919"/>
      <c r="G49" s="920"/>
      <c r="H49" s="918"/>
      <c r="I49" s="919"/>
      <c r="J49" s="919"/>
      <c r="K49" s="919"/>
      <c r="L49" s="920"/>
    </row>
    <row r="50" spans="2:12" x14ac:dyDescent="0.25">
      <c r="B50" s="918"/>
      <c r="C50" s="919"/>
      <c r="D50" s="919"/>
      <c r="E50" s="919"/>
      <c r="F50" s="919"/>
      <c r="G50" s="920"/>
      <c r="H50" s="918"/>
      <c r="I50" s="919"/>
      <c r="J50" s="919"/>
      <c r="K50" s="919"/>
      <c r="L50" s="920"/>
    </row>
    <row r="51" spans="2:12" x14ac:dyDescent="0.25">
      <c r="B51" s="918"/>
      <c r="C51" s="919"/>
      <c r="D51" s="919"/>
      <c r="E51" s="919"/>
      <c r="F51" s="919"/>
      <c r="G51" s="920"/>
      <c r="H51" s="918"/>
      <c r="I51" s="919"/>
      <c r="J51" s="919"/>
      <c r="K51" s="919"/>
      <c r="L51" s="920"/>
    </row>
    <row r="52" spans="2:12" x14ac:dyDescent="0.25">
      <c r="B52" s="918"/>
      <c r="C52" s="919"/>
      <c r="D52" s="919"/>
      <c r="E52" s="919"/>
      <c r="F52" s="919"/>
      <c r="G52" s="920"/>
      <c r="H52" s="918"/>
      <c r="I52" s="919"/>
      <c r="J52" s="919"/>
      <c r="K52" s="919"/>
      <c r="L52" s="920"/>
    </row>
    <row r="53" spans="2:12" ht="15" customHeight="1" x14ac:dyDescent="0.25">
      <c r="B53" s="1072">
        <v>5</v>
      </c>
      <c r="C53" s="1073"/>
      <c r="D53" s="1073"/>
      <c r="E53" s="1073"/>
      <c r="F53" s="1073"/>
      <c r="G53" s="1074"/>
      <c r="H53" s="1072">
        <v>6</v>
      </c>
      <c r="I53" s="1073"/>
      <c r="J53" s="1073"/>
      <c r="K53" s="1073"/>
      <c r="L53" s="1074"/>
    </row>
    <row r="54" spans="2:12" ht="15.75" thickBot="1" x14ac:dyDescent="0.3">
      <c r="B54" s="1075"/>
      <c r="C54" s="1076"/>
      <c r="D54" s="1076"/>
      <c r="E54" s="1076"/>
      <c r="F54" s="1076"/>
      <c r="G54" s="1077"/>
      <c r="H54" s="1075"/>
      <c r="I54" s="1076"/>
      <c r="J54" s="1076"/>
      <c r="K54" s="1076"/>
      <c r="L54" s="1077"/>
    </row>
    <row r="55" spans="2:12" x14ac:dyDescent="0.25">
      <c r="B55" s="921" t="s">
        <v>551</v>
      </c>
      <c r="C55" s="922"/>
      <c r="D55" s="922"/>
      <c r="E55" s="922"/>
      <c r="F55" s="922"/>
      <c r="G55" s="923"/>
      <c r="H55" s="921" t="s">
        <v>552</v>
      </c>
      <c r="I55" s="922"/>
      <c r="J55" s="922"/>
      <c r="K55" s="922"/>
      <c r="L55" s="923"/>
    </row>
    <row r="56" spans="2:12" x14ac:dyDescent="0.25">
      <c r="B56" s="918"/>
      <c r="C56" s="919"/>
      <c r="D56" s="919"/>
      <c r="E56" s="919"/>
      <c r="F56" s="919"/>
      <c r="G56" s="920"/>
      <c r="H56" s="918"/>
      <c r="I56" s="919"/>
      <c r="J56" s="919"/>
      <c r="K56" s="919"/>
      <c r="L56" s="920"/>
    </row>
    <row r="57" spans="2:12" x14ac:dyDescent="0.25">
      <c r="B57" s="918"/>
      <c r="C57" s="919"/>
      <c r="D57" s="919"/>
      <c r="E57" s="919"/>
      <c r="F57" s="919"/>
      <c r="G57" s="920"/>
      <c r="H57" s="918"/>
      <c r="I57" s="919"/>
      <c r="J57" s="919"/>
      <c r="K57" s="919"/>
      <c r="L57" s="920"/>
    </row>
    <row r="58" spans="2:12" x14ac:dyDescent="0.25">
      <c r="B58" s="918"/>
      <c r="C58" s="919"/>
      <c r="D58" s="919"/>
      <c r="E58" s="919"/>
      <c r="F58" s="919"/>
      <c r="G58" s="920"/>
      <c r="H58" s="918"/>
      <c r="I58" s="919"/>
      <c r="J58" s="919"/>
      <c r="K58" s="919"/>
      <c r="L58" s="920"/>
    </row>
    <row r="59" spans="2:12" x14ac:dyDescent="0.25">
      <c r="B59" s="918"/>
      <c r="C59" s="919"/>
      <c r="D59" s="919"/>
      <c r="E59" s="919"/>
      <c r="F59" s="919"/>
      <c r="G59" s="920"/>
      <c r="H59" s="918"/>
      <c r="I59" s="919"/>
      <c r="J59" s="919"/>
      <c r="K59" s="919"/>
      <c r="L59" s="920"/>
    </row>
    <row r="60" spans="2:12" x14ac:dyDescent="0.25">
      <c r="B60" s="918"/>
      <c r="C60" s="919"/>
      <c r="D60" s="919"/>
      <c r="E60" s="919"/>
      <c r="F60" s="919"/>
      <c r="G60" s="920"/>
      <c r="H60" s="918"/>
      <c r="I60" s="919"/>
      <c r="J60" s="919"/>
      <c r="K60" s="919"/>
      <c r="L60" s="920"/>
    </row>
    <row r="61" spans="2:12" x14ac:dyDescent="0.25">
      <c r="B61" s="918"/>
      <c r="C61" s="919"/>
      <c r="D61" s="919"/>
      <c r="E61" s="919"/>
      <c r="F61" s="919"/>
      <c r="G61" s="920"/>
      <c r="H61" s="918"/>
      <c r="I61" s="919"/>
      <c r="J61" s="919"/>
      <c r="K61" s="919"/>
      <c r="L61" s="920"/>
    </row>
    <row r="62" spans="2:12" x14ac:dyDescent="0.25">
      <c r="B62" s="918"/>
      <c r="C62" s="919"/>
      <c r="D62" s="919"/>
      <c r="E62" s="919"/>
      <c r="F62" s="919"/>
      <c r="G62" s="920"/>
      <c r="H62" s="918"/>
      <c r="I62" s="919"/>
      <c r="J62" s="919"/>
      <c r="K62" s="919"/>
      <c r="L62" s="920"/>
    </row>
    <row r="63" spans="2:12" x14ac:dyDescent="0.25">
      <c r="B63" s="918"/>
      <c r="C63" s="919"/>
      <c r="D63" s="919"/>
      <c r="E63" s="919"/>
      <c r="F63" s="919"/>
      <c r="G63" s="920"/>
      <c r="H63" s="918"/>
      <c r="I63" s="919"/>
      <c r="J63" s="919"/>
      <c r="K63" s="919"/>
      <c r="L63" s="920"/>
    </row>
    <row r="64" spans="2:12" x14ac:dyDescent="0.25">
      <c r="B64" s="918"/>
      <c r="C64" s="919"/>
      <c r="D64" s="919"/>
      <c r="E64" s="919"/>
      <c r="F64" s="919"/>
      <c r="G64" s="920"/>
      <c r="H64" s="918"/>
      <c r="I64" s="919"/>
      <c r="J64" s="919"/>
      <c r="K64" s="919"/>
      <c r="L64" s="920"/>
    </row>
    <row r="65" spans="2:12" x14ac:dyDescent="0.25">
      <c r="B65" s="918"/>
      <c r="C65" s="919"/>
      <c r="D65" s="919"/>
      <c r="E65" s="919"/>
      <c r="F65" s="919"/>
      <c r="G65" s="920"/>
      <c r="H65" s="918"/>
      <c r="I65" s="919"/>
      <c r="J65" s="919"/>
      <c r="K65" s="919"/>
      <c r="L65" s="920"/>
    </row>
    <row r="66" spans="2:12" x14ac:dyDescent="0.25">
      <c r="B66" s="918"/>
      <c r="C66" s="919"/>
      <c r="D66" s="919"/>
      <c r="E66" s="919"/>
      <c r="F66" s="919"/>
      <c r="G66" s="920"/>
      <c r="H66" s="918"/>
      <c r="I66" s="919"/>
      <c r="J66" s="919"/>
      <c r="K66" s="919"/>
      <c r="L66" s="920"/>
    </row>
    <row r="67" spans="2:12" x14ac:dyDescent="0.25">
      <c r="B67" s="918"/>
      <c r="C67" s="919"/>
      <c r="D67" s="919"/>
      <c r="E67" s="919"/>
      <c r="F67" s="919"/>
      <c r="G67" s="920"/>
      <c r="H67" s="918"/>
      <c r="I67" s="919"/>
      <c r="J67" s="919"/>
      <c r="K67" s="919"/>
      <c r="L67" s="920"/>
    </row>
    <row r="68" spans="2:12" x14ac:dyDescent="0.25">
      <c r="B68" s="918"/>
      <c r="C68" s="919"/>
      <c r="D68" s="919"/>
      <c r="E68" s="919"/>
      <c r="F68" s="919"/>
      <c r="G68" s="920"/>
      <c r="H68" s="918"/>
      <c r="I68" s="919"/>
      <c r="J68" s="919"/>
      <c r="K68" s="919"/>
      <c r="L68" s="920"/>
    </row>
    <row r="69" spans="2:12" ht="15" customHeight="1" x14ac:dyDescent="0.25">
      <c r="B69" s="1072">
        <v>7</v>
      </c>
      <c r="C69" s="1073"/>
      <c r="D69" s="1073"/>
      <c r="E69" s="1073"/>
      <c r="F69" s="1073"/>
      <c r="G69" s="1074"/>
      <c r="H69" s="1072">
        <v>8</v>
      </c>
      <c r="I69" s="1073"/>
      <c r="J69" s="1073"/>
      <c r="K69" s="1073"/>
      <c r="L69" s="1074"/>
    </row>
    <row r="70" spans="2:12" ht="15.75" thickBot="1" x14ac:dyDescent="0.3">
      <c r="B70" s="1075"/>
      <c r="C70" s="1076"/>
      <c r="D70" s="1076"/>
      <c r="E70" s="1076"/>
      <c r="F70" s="1076"/>
      <c r="G70" s="1077"/>
      <c r="H70" s="1075"/>
      <c r="I70" s="1076"/>
      <c r="J70" s="1076"/>
      <c r="K70" s="1076"/>
      <c r="L70" s="1077"/>
    </row>
    <row r="71" spans="2:12" ht="14.25" customHeight="1" x14ac:dyDescent="0.25">
      <c r="B71" s="921" t="s">
        <v>551</v>
      </c>
      <c r="C71" s="922"/>
      <c r="D71" s="922"/>
      <c r="E71" s="922"/>
      <c r="F71" s="922"/>
      <c r="G71" s="923"/>
      <c r="H71" s="921" t="s">
        <v>552</v>
      </c>
      <c r="I71" s="922"/>
      <c r="J71" s="922"/>
      <c r="K71" s="922"/>
      <c r="L71" s="923"/>
    </row>
    <row r="72" spans="2:12" x14ac:dyDescent="0.25">
      <c r="B72" s="918"/>
      <c r="C72" s="919"/>
      <c r="D72" s="919"/>
      <c r="E72" s="919"/>
      <c r="F72" s="919"/>
      <c r="G72" s="920"/>
      <c r="H72" s="918"/>
      <c r="I72" s="919"/>
      <c r="J72" s="919"/>
      <c r="K72" s="919"/>
      <c r="L72" s="920"/>
    </row>
    <row r="73" spans="2:12" x14ac:dyDescent="0.25">
      <c r="B73" s="918"/>
      <c r="C73" s="919"/>
      <c r="D73" s="919"/>
      <c r="E73" s="919"/>
      <c r="F73" s="919"/>
      <c r="G73" s="920"/>
      <c r="H73" s="918"/>
      <c r="I73" s="919"/>
      <c r="J73" s="919"/>
      <c r="K73" s="919"/>
      <c r="L73" s="920"/>
    </row>
    <row r="74" spans="2:12" x14ac:dyDescent="0.25">
      <c r="B74" s="918"/>
      <c r="C74" s="919"/>
      <c r="D74" s="919"/>
      <c r="E74" s="919"/>
      <c r="F74" s="919"/>
      <c r="G74" s="920"/>
      <c r="H74" s="918"/>
      <c r="I74" s="919"/>
      <c r="J74" s="919"/>
      <c r="K74" s="919"/>
      <c r="L74" s="920"/>
    </row>
    <row r="75" spans="2:12" x14ac:dyDescent="0.25">
      <c r="B75" s="918"/>
      <c r="C75" s="919"/>
      <c r="D75" s="919"/>
      <c r="E75" s="919"/>
      <c r="F75" s="919"/>
      <c r="G75" s="920"/>
      <c r="H75" s="918"/>
      <c r="I75" s="919"/>
      <c r="J75" s="919"/>
      <c r="K75" s="919"/>
      <c r="L75" s="920"/>
    </row>
    <row r="76" spans="2:12" x14ac:dyDescent="0.25">
      <c r="B76" s="918"/>
      <c r="C76" s="919"/>
      <c r="D76" s="919"/>
      <c r="E76" s="919"/>
      <c r="F76" s="919"/>
      <c r="G76" s="920"/>
      <c r="H76" s="918"/>
      <c r="I76" s="919"/>
      <c r="J76" s="919"/>
      <c r="K76" s="919"/>
      <c r="L76" s="920"/>
    </row>
    <row r="77" spans="2:12" x14ac:dyDescent="0.25">
      <c r="B77" s="918"/>
      <c r="C77" s="919"/>
      <c r="D77" s="919"/>
      <c r="E77" s="919"/>
      <c r="F77" s="919"/>
      <c r="G77" s="920"/>
      <c r="H77" s="918"/>
      <c r="I77" s="919"/>
      <c r="J77" s="919"/>
      <c r="K77" s="919"/>
      <c r="L77" s="920"/>
    </row>
    <row r="78" spans="2:12" x14ac:dyDescent="0.25">
      <c r="B78" s="918"/>
      <c r="C78" s="919"/>
      <c r="D78" s="919"/>
      <c r="E78" s="919"/>
      <c r="F78" s="919"/>
      <c r="G78" s="920"/>
      <c r="H78" s="918"/>
      <c r="I78" s="919"/>
      <c r="J78" s="919"/>
      <c r="K78" s="919"/>
      <c r="L78" s="920"/>
    </row>
    <row r="79" spans="2:12" x14ac:dyDescent="0.25">
      <c r="B79" s="918"/>
      <c r="C79" s="919"/>
      <c r="D79" s="919"/>
      <c r="E79" s="919"/>
      <c r="F79" s="919"/>
      <c r="G79" s="920"/>
      <c r="H79" s="918"/>
      <c r="I79" s="919"/>
      <c r="J79" s="919"/>
      <c r="K79" s="919"/>
      <c r="L79" s="920"/>
    </row>
    <row r="80" spans="2:12" x14ac:dyDescent="0.25">
      <c r="B80" s="918"/>
      <c r="C80" s="919"/>
      <c r="D80" s="919"/>
      <c r="E80" s="919"/>
      <c r="F80" s="919"/>
      <c r="G80" s="920"/>
      <c r="H80" s="918"/>
      <c r="I80" s="919"/>
      <c r="J80" s="919"/>
      <c r="K80" s="919"/>
      <c r="L80" s="920"/>
    </row>
    <row r="81" spans="2:12" x14ac:dyDescent="0.25">
      <c r="B81" s="918"/>
      <c r="C81" s="919"/>
      <c r="D81" s="919"/>
      <c r="E81" s="919"/>
      <c r="F81" s="919"/>
      <c r="G81" s="920"/>
      <c r="H81" s="918"/>
      <c r="I81" s="919"/>
      <c r="J81" s="919"/>
      <c r="K81" s="919"/>
      <c r="L81" s="920"/>
    </row>
    <row r="82" spans="2:12" x14ac:dyDescent="0.25">
      <c r="B82" s="918"/>
      <c r="C82" s="919"/>
      <c r="D82" s="919"/>
      <c r="E82" s="919"/>
      <c r="F82" s="919"/>
      <c r="G82" s="920"/>
      <c r="H82" s="918"/>
      <c r="I82" s="919"/>
      <c r="J82" s="919"/>
      <c r="K82" s="919"/>
      <c r="L82" s="920"/>
    </row>
    <row r="83" spans="2:12" x14ac:dyDescent="0.25">
      <c r="B83" s="918"/>
      <c r="C83" s="919"/>
      <c r="D83" s="919"/>
      <c r="E83" s="919"/>
      <c r="F83" s="919"/>
      <c r="G83" s="920"/>
      <c r="H83" s="918"/>
      <c r="I83" s="919"/>
      <c r="J83" s="919"/>
      <c r="K83" s="919"/>
      <c r="L83" s="920"/>
    </row>
    <row r="84" spans="2:12" x14ac:dyDescent="0.25">
      <c r="B84" s="918"/>
      <c r="C84" s="919"/>
      <c r="D84" s="919"/>
      <c r="E84" s="919"/>
      <c r="F84" s="919"/>
      <c r="G84" s="920"/>
      <c r="H84" s="918"/>
      <c r="I84" s="919"/>
      <c r="J84" s="919"/>
      <c r="K84" s="919"/>
      <c r="L84" s="920"/>
    </row>
    <row r="85" spans="2:12" ht="15" customHeight="1" x14ac:dyDescent="0.25">
      <c r="B85" s="1072">
        <v>9</v>
      </c>
      <c r="C85" s="1073"/>
      <c r="D85" s="1073"/>
      <c r="E85" s="1073"/>
      <c r="F85" s="1073"/>
      <c r="G85" s="1074"/>
      <c r="H85" s="1072">
        <v>10</v>
      </c>
      <c r="I85" s="1073"/>
      <c r="J85" s="1073"/>
      <c r="K85" s="1073"/>
      <c r="L85" s="1074"/>
    </row>
    <row r="86" spans="2:12" ht="15.75" thickBot="1" x14ac:dyDescent="0.3">
      <c r="B86" s="1075"/>
      <c r="C86" s="1076"/>
      <c r="D86" s="1076"/>
      <c r="E86" s="1076"/>
      <c r="F86" s="1076"/>
      <c r="G86" s="1077"/>
      <c r="H86" s="1075"/>
      <c r="I86" s="1076"/>
      <c r="J86" s="1076"/>
      <c r="K86" s="1076"/>
      <c r="L86" s="1077"/>
    </row>
    <row r="87" spans="2:12" ht="129" customHeight="1" thickBot="1" x14ac:dyDescent="0.3">
      <c r="B87" s="1091" t="s">
        <v>1070</v>
      </c>
      <c r="C87" s="1080"/>
      <c r="D87" s="1080"/>
      <c r="E87" s="1080"/>
      <c r="F87" s="1080"/>
      <c r="G87" s="1080"/>
      <c r="H87" s="1080"/>
      <c r="I87" s="1080"/>
      <c r="J87" s="1080"/>
      <c r="K87" s="1080"/>
      <c r="L87" s="1081"/>
    </row>
    <row r="88" spans="2:12" ht="14.25" customHeight="1" x14ac:dyDescent="0.25">
      <c r="B88" s="921" t="s">
        <v>551</v>
      </c>
      <c r="C88" s="922"/>
      <c r="D88" s="922"/>
      <c r="E88" s="922"/>
      <c r="F88" s="922"/>
      <c r="G88" s="923"/>
      <c r="H88" s="921" t="s">
        <v>552</v>
      </c>
      <c r="I88" s="922"/>
      <c r="J88" s="922"/>
      <c r="K88" s="922"/>
      <c r="L88" s="923"/>
    </row>
    <row r="89" spans="2:12" x14ac:dyDescent="0.25">
      <c r="B89" s="918"/>
      <c r="C89" s="919"/>
      <c r="D89" s="919"/>
      <c r="E89" s="919"/>
      <c r="F89" s="919"/>
      <c r="G89" s="920"/>
      <c r="H89" s="918"/>
      <c r="I89" s="919"/>
      <c r="J89" s="919"/>
      <c r="K89" s="919"/>
      <c r="L89" s="920"/>
    </row>
    <row r="90" spans="2:12" x14ac:dyDescent="0.25">
      <c r="B90" s="918"/>
      <c r="C90" s="919"/>
      <c r="D90" s="919"/>
      <c r="E90" s="919"/>
      <c r="F90" s="919"/>
      <c r="G90" s="920"/>
      <c r="H90" s="918"/>
      <c r="I90" s="919"/>
      <c r="J90" s="919"/>
      <c r="K90" s="919"/>
      <c r="L90" s="920"/>
    </row>
    <row r="91" spans="2:12" x14ac:dyDescent="0.25">
      <c r="B91" s="918"/>
      <c r="C91" s="919"/>
      <c r="D91" s="919"/>
      <c r="E91" s="919"/>
      <c r="F91" s="919"/>
      <c r="G91" s="920"/>
      <c r="H91" s="918"/>
      <c r="I91" s="919"/>
      <c r="J91" s="919"/>
      <c r="K91" s="919"/>
      <c r="L91" s="920"/>
    </row>
    <row r="92" spans="2:12" x14ac:dyDescent="0.25">
      <c r="B92" s="918"/>
      <c r="C92" s="919"/>
      <c r="D92" s="919"/>
      <c r="E92" s="919"/>
      <c r="F92" s="919"/>
      <c r="G92" s="920"/>
      <c r="H92" s="918"/>
      <c r="I92" s="919"/>
      <c r="J92" s="919"/>
      <c r="K92" s="919"/>
      <c r="L92" s="920"/>
    </row>
    <row r="93" spans="2:12" x14ac:dyDescent="0.25">
      <c r="B93" s="918"/>
      <c r="C93" s="919"/>
      <c r="D93" s="919"/>
      <c r="E93" s="919"/>
      <c r="F93" s="919"/>
      <c r="G93" s="920"/>
      <c r="H93" s="918"/>
      <c r="I93" s="919"/>
      <c r="J93" s="919"/>
      <c r="K93" s="919"/>
      <c r="L93" s="920"/>
    </row>
    <row r="94" spans="2:12" x14ac:dyDescent="0.25">
      <c r="B94" s="918"/>
      <c r="C94" s="919"/>
      <c r="D94" s="919"/>
      <c r="E94" s="919"/>
      <c r="F94" s="919"/>
      <c r="G94" s="920"/>
      <c r="H94" s="918"/>
      <c r="I94" s="919"/>
      <c r="J94" s="919"/>
      <c r="K94" s="919"/>
      <c r="L94" s="920"/>
    </row>
    <row r="95" spans="2:12" x14ac:dyDescent="0.25">
      <c r="B95" s="918"/>
      <c r="C95" s="919"/>
      <c r="D95" s="919"/>
      <c r="E95" s="919"/>
      <c r="F95" s="919"/>
      <c r="G95" s="920"/>
      <c r="H95" s="918"/>
      <c r="I95" s="919"/>
      <c r="J95" s="919"/>
      <c r="K95" s="919"/>
      <c r="L95" s="920"/>
    </row>
    <row r="96" spans="2:12" x14ac:dyDescent="0.25">
      <c r="B96" s="918"/>
      <c r="C96" s="919"/>
      <c r="D96" s="919"/>
      <c r="E96" s="919"/>
      <c r="F96" s="919"/>
      <c r="G96" s="920"/>
      <c r="H96" s="918"/>
      <c r="I96" s="919"/>
      <c r="J96" s="919"/>
      <c r="K96" s="919"/>
      <c r="L96" s="920"/>
    </row>
    <row r="97" spans="2:12" x14ac:dyDescent="0.25">
      <c r="B97" s="918"/>
      <c r="C97" s="919"/>
      <c r="D97" s="919"/>
      <c r="E97" s="919"/>
      <c r="F97" s="919"/>
      <c r="G97" s="920"/>
      <c r="H97" s="918"/>
      <c r="I97" s="919"/>
      <c r="J97" s="919"/>
      <c r="K97" s="919"/>
      <c r="L97" s="920"/>
    </row>
    <row r="98" spans="2:12" x14ac:dyDescent="0.25">
      <c r="B98" s="918"/>
      <c r="C98" s="919"/>
      <c r="D98" s="919"/>
      <c r="E98" s="919"/>
      <c r="F98" s="919"/>
      <c r="G98" s="920"/>
      <c r="H98" s="918"/>
      <c r="I98" s="919"/>
      <c r="J98" s="919"/>
      <c r="K98" s="919"/>
      <c r="L98" s="920"/>
    </row>
    <row r="99" spans="2:12" x14ac:dyDescent="0.25">
      <c r="B99" s="918"/>
      <c r="C99" s="919"/>
      <c r="D99" s="919"/>
      <c r="E99" s="919"/>
      <c r="F99" s="919"/>
      <c r="G99" s="920"/>
      <c r="H99" s="918"/>
      <c r="I99" s="919"/>
      <c r="J99" s="919"/>
      <c r="K99" s="919"/>
      <c r="L99" s="920"/>
    </row>
    <row r="100" spans="2:12" x14ac:dyDescent="0.25">
      <c r="B100" s="918"/>
      <c r="C100" s="919"/>
      <c r="D100" s="919"/>
      <c r="E100" s="919"/>
      <c r="F100" s="919"/>
      <c r="G100" s="920"/>
      <c r="H100" s="918"/>
      <c r="I100" s="919"/>
      <c r="J100" s="919"/>
      <c r="K100" s="919"/>
      <c r="L100" s="920"/>
    </row>
    <row r="101" spans="2:12" x14ac:dyDescent="0.25">
      <c r="B101" s="918"/>
      <c r="C101" s="919"/>
      <c r="D101" s="919"/>
      <c r="E101" s="919"/>
      <c r="F101" s="919"/>
      <c r="G101" s="920"/>
      <c r="H101" s="918"/>
      <c r="I101" s="919"/>
      <c r="J101" s="919"/>
      <c r="K101" s="919"/>
      <c r="L101" s="920"/>
    </row>
    <row r="102" spans="2:12" ht="15" customHeight="1" x14ac:dyDescent="0.25">
      <c r="B102" s="1072">
        <v>21</v>
      </c>
      <c r="C102" s="1073"/>
      <c r="D102" s="1073"/>
      <c r="E102" s="1073"/>
      <c r="F102" s="1073"/>
      <c r="G102" s="1074"/>
      <c r="H102" s="1072">
        <v>22</v>
      </c>
      <c r="I102" s="1073"/>
      <c r="J102" s="1073"/>
      <c r="K102" s="1073"/>
      <c r="L102" s="1074"/>
    </row>
    <row r="103" spans="2:12" ht="15.75" thickBot="1" x14ac:dyDescent="0.3">
      <c r="B103" s="1075"/>
      <c r="C103" s="1076"/>
      <c r="D103" s="1076"/>
      <c r="E103" s="1076"/>
      <c r="F103" s="1076"/>
      <c r="G103" s="1077"/>
      <c r="H103" s="1075"/>
      <c r="I103" s="1076"/>
      <c r="J103" s="1076"/>
      <c r="K103" s="1076"/>
      <c r="L103" s="1077"/>
    </row>
    <row r="104" spans="2:12" ht="14.25" customHeight="1" x14ac:dyDescent="0.25">
      <c r="B104" s="921" t="s">
        <v>551</v>
      </c>
      <c r="C104" s="922"/>
      <c r="D104" s="922"/>
      <c r="E104" s="922"/>
      <c r="F104" s="922"/>
      <c r="G104" s="923"/>
      <c r="H104" s="921" t="s">
        <v>552</v>
      </c>
      <c r="I104" s="922"/>
      <c r="J104" s="922"/>
      <c r="K104" s="922"/>
      <c r="L104" s="923"/>
    </row>
    <row r="105" spans="2:12" x14ac:dyDescent="0.25">
      <c r="B105" s="918"/>
      <c r="C105" s="919"/>
      <c r="D105" s="919"/>
      <c r="E105" s="919"/>
      <c r="F105" s="919"/>
      <c r="G105" s="920"/>
      <c r="H105" s="918"/>
      <c r="I105" s="919"/>
      <c r="J105" s="919"/>
      <c r="K105" s="919"/>
      <c r="L105" s="920"/>
    </row>
    <row r="106" spans="2:12" x14ac:dyDescent="0.25">
      <c r="B106" s="918"/>
      <c r="C106" s="919"/>
      <c r="D106" s="919"/>
      <c r="E106" s="919"/>
      <c r="F106" s="919"/>
      <c r="G106" s="920"/>
      <c r="H106" s="918"/>
      <c r="I106" s="919"/>
      <c r="J106" s="919"/>
      <c r="K106" s="919"/>
      <c r="L106" s="920"/>
    </row>
    <row r="107" spans="2:12" x14ac:dyDescent="0.25">
      <c r="B107" s="918"/>
      <c r="C107" s="919"/>
      <c r="D107" s="919"/>
      <c r="E107" s="919"/>
      <c r="F107" s="919"/>
      <c r="G107" s="920"/>
      <c r="H107" s="918"/>
      <c r="I107" s="919"/>
      <c r="J107" s="919"/>
      <c r="K107" s="919"/>
      <c r="L107" s="920"/>
    </row>
    <row r="108" spans="2:12" x14ac:dyDescent="0.25">
      <c r="B108" s="918"/>
      <c r="C108" s="919"/>
      <c r="D108" s="919"/>
      <c r="E108" s="919"/>
      <c r="F108" s="919"/>
      <c r="G108" s="920"/>
      <c r="H108" s="918"/>
      <c r="I108" s="919"/>
      <c r="J108" s="919"/>
      <c r="K108" s="919"/>
      <c r="L108" s="920"/>
    </row>
    <row r="109" spans="2:12" x14ac:dyDescent="0.25">
      <c r="B109" s="918"/>
      <c r="C109" s="919"/>
      <c r="D109" s="919"/>
      <c r="E109" s="919"/>
      <c r="F109" s="919"/>
      <c r="G109" s="920"/>
      <c r="H109" s="918"/>
      <c r="I109" s="919"/>
      <c r="J109" s="919"/>
      <c r="K109" s="919"/>
      <c r="L109" s="920"/>
    </row>
    <row r="110" spans="2:12" x14ac:dyDescent="0.25">
      <c r="B110" s="918"/>
      <c r="C110" s="919"/>
      <c r="D110" s="919"/>
      <c r="E110" s="919"/>
      <c r="F110" s="919"/>
      <c r="G110" s="920"/>
      <c r="H110" s="918"/>
      <c r="I110" s="919"/>
      <c r="J110" s="919"/>
      <c r="K110" s="919"/>
      <c r="L110" s="920"/>
    </row>
    <row r="111" spans="2:12" x14ac:dyDescent="0.25">
      <c r="B111" s="918"/>
      <c r="C111" s="919"/>
      <c r="D111" s="919"/>
      <c r="E111" s="919"/>
      <c r="F111" s="919"/>
      <c r="G111" s="920"/>
      <c r="H111" s="918"/>
      <c r="I111" s="919"/>
      <c r="J111" s="919"/>
      <c r="K111" s="919"/>
      <c r="L111" s="920"/>
    </row>
    <row r="112" spans="2:12" x14ac:dyDescent="0.25">
      <c r="B112" s="918"/>
      <c r="C112" s="919"/>
      <c r="D112" s="919"/>
      <c r="E112" s="919"/>
      <c r="F112" s="919"/>
      <c r="G112" s="920"/>
      <c r="H112" s="918"/>
      <c r="I112" s="919"/>
      <c r="J112" s="919"/>
      <c r="K112" s="919"/>
      <c r="L112" s="920"/>
    </row>
    <row r="113" spans="2:12" x14ac:dyDescent="0.25">
      <c r="B113" s="918"/>
      <c r="C113" s="919"/>
      <c r="D113" s="919"/>
      <c r="E113" s="919"/>
      <c r="F113" s="919"/>
      <c r="G113" s="920"/>
      <c r="H113" s="918"/>
      <c r="I113" s="919"/>
      <c r="J113" s="919"/>
      <c r="K113" s="919"/>
      <c r="L113" s="920"/>
    </row>
    <row r="114" spans="2:12" x14ac:dyDescent="0.25">
      <c r="B114" s="918"/>
      <c r="C114" s="919"/>
      <c r="D114" s="919"/>
      <c r="E114" s="919"/>
      <c r="F114" s="919"/>
      <c r="G114" s="920"/>
      <c r="H114" s="918"/>
      <c r="I114" s="919"/>
      <c r="J114" s="919"/>
      <c r="K114" s="919"/>
      <c r="L114" s="920"/>
    </row>
    <row r="115" spans="2:12" x14ac:dyDescent="0.25">
      <c r="B115" s="918"/>
      <c r="C115" s="919"/>
      <c r="D115" s="919"/>
      <c r="E115" s="919"/>
      <c r="F115" s="919"/>
      <c r="G115" s="920"/>
      <c r="H115" s="918"/>
      <c r="I115" s="919"/>
      <c r="J115" s="919"/>
      <c r="K115" s="919"/>
      <c r="L115" s="920"/>
    </row>
    <row r="116" spans="2:12" x14ac:dyDescent="0.25">
      <c r="B116" s="918"/>
      <c r="C116" s="919"/>
      <c r="D116" s="919"/>
      <c r="E116" s="919"/>
      <c r="F116" s="919"/>
      <c r="G116" s="920"/>
      <c r="H116" s="918"/>
      <c r="I116" s="919"/>
      <c r="J116" s="919"/>
      <c r="K116" s="919"/>
      <c r="L116" s="920"/>
    </row>
    <row r="117" spans="2:12" x14ac:dyDescent="0.25">
      <c r="B117" s="918"/>
      <c r="C117" s="919"/>
      <c r="D117" s="919"/>
      <c r="E117" s="919"/>
      <c r="F117" s="919"/>
      <c r="G117" s="920"/>
      <c r="H117" s="918"/>
      <c r="I117" s="919"/>
      <c r="J117" s="919"/>
      <c r="K117" s="919"/>
      <c r="L117" s="920"/>
    </row>
    <row r="118" spans="2:12" ht="15" customHeight="1" x14ac:dyDescent="0.25">
      <c r="B118" s="1072">
        <v>23</v>
      </c>
      <c r="C118" s="1073"/>
      <c r="D118" s="1073"/>
      <c r="E118" s="1073"/>
      <c r="F118" s="1073"/>
      <c r="G118" s="1074"/>
      <c r="H118" s="1072">
        <v>24</v>
      </c>
      <c r="I118" s="1073"/>
      <c r="J118" s="1073"/>
      <c r="K118" s="1073"/>
      <c r="L118" s="1074"/>
    </row>
    <row r="119" spans="2:12" ht="15.75" thickBot="1" x14ac:dyDescent="0.3">
      <c r="B119" s="1075"/>
      <c r="C119" s="1076"/>
      <c r="D119" s="1076"/>
      <c r="E119" s="1076"/>
      <c r="F119" s="1076"/>
      <c r="G119" s="1077"/>
      <c r="H119" s="1075"/>
      <c r="I119" s="1076"/>
      <c r="J119" s="1076"/>
      <c r="K119" s="1076"/>
      <c r="L119" s="1077"/>
    </row>
    <row r="120" spans="2:12" ht="98.25" customHeight="1" thickBot="1" x14ac:dyDescent="0.3">
      <c r="B120" s="1091" t="s">
        <v>1071</v>
      </c>
      <c r="C120" s="1080"/>
      <c r="D120" s="1080"/>
      <c r="E120" s="1080"/>
      <c r="F120" s="1080"/>
      <c r="G120" s="1080"/>
      <c r="H120" s="1080"/>
      <c r="I120" s="1080"/>
      <c r="J120" s="1080"/>
      <c r="K120" s="1080"/>
      <c r="L120" s="1081"/>
    </row>
    <row r="121" spans="2:12" ht="14.25" customHeight="1" x14ac:dyDescent="0.25">
      <c r="B121" s="921" t="s">
        <v>551</v>
      </c>
      <c r="C121" s="922"/>
      <c r="D121" s="922"/>
      <c r="E121" s="922"/>
      <c r="F121" s="922"/>
      <c r="G121" s="923"/>
      <c r="H121" s="921" t="s">
        <v>552</v>
      </c>
      <c r="I121" s="922"/>
      <c r="J121" s="922"/>
      <c r="K121" s="922"/>
      <c r="L121" s="923"/>
    </row>
    <row r="122" spans="2:12" x14ac:dyDescent="0.25">
      <c r="B122" s="918"/>
      <c r="C122" s="919"/>
      <c r="D122" s="919"/>
      <c r="E122" s="919"/>
      <c r="F122" s="919"/>
      <c r="G122" s="920"/>
      <c r="H122" s="918"/>
      <c r="I122" s="919"/>
      <c r="J122" s="919"/>
      <c r="K122" s="919"/>
      <c r="L122" s="920"/>
    </row>
    <row r="123" spans="2:12" x14ac:dyDescent="0.25">
      <c r="B123" s="918"/>
      <c r="C123" s="919"/>
      <c r="D123" s="919"/>
      <c r="E123" s="919"/>
      <c r="F123" s="919"/>
      <c r="G123" s="920"/>
      <c r="H123" s="918"/>
      <c r="I123" s="919"/>
      <c r="J123" s="919"/>
      <c r="K123" s="919"/>
      <c r="L123" s="920"/>
    </row>
    <row r="124" spans="2:12" x14ac:dyDescent="0.25">
      <c r="B124" s="918"/>
      <c r="C124" s="919"/>
      <c r="D124" s="919"/>
      <c r="E124" s="919"/>
      <c r="F124" s="919"/>
      <c r="G124" s="920"/>
      <c r="H124" s="918"/>
      <c r="I124" s="919"/>
      <c r="J124" s="919"/>
      <c r="K124" s="919"/>
      <c r="L124" s="920"/>
    </row>
    <row r="125" spans="2:12" x14ac:dyDescent="0.25">
      <c r="B125" s="918"/>
      <c r="C125" s="919"/>
      <c r="D125" s="919"/>
      <c r="E125" s="919"/>
      <c r="F125" s="919"/>
      <c r="G125" s="920"/>
      <c r="H125" s="918"/>
      <c r="I125" s="919"/>
      <c r="J125" s="919"/>
      <c r="K125" s="919"/>
      <c r="L125" s="920"/>
    </row>
    <row r="126" spans="2:12" x14ac:dyDescent="0.25">
      <c r="B126" s="918"/>
      <c r="C126" s="919"/>
      <c r="D126" s="919"/>
      <c r="E126" s="919"/>
      <c r="F126" s="919"/>
      <c r="G126" s="920"/>
      <c r="H126" s="918"/>
      <c r="I126" s="919"/>
      <c r="J126" s="919"/>
      <c r="K126" s="919"/>
      <c r="L126" s="920"/>
    </row>
    <row r="127" spans="2:12" x14ac:dyDescent="0.25">
      <c r="B127" s="918"/>
      <c r="C127" s="919"/>
      <c r="D127" s="919"/>
      <c r="E127" s="919"/>
      <c r="F127" s="919"/>
      <c r="G127" s="920"/>
      <c r="H127" s="918"/>
      <c r="I127" s="919"/>
      <c r="J127" s="919"/>
      <c r="K127" s="919"/>
      <c r="L127" s="920"/>
    </row>
    <row r="128" spans="2:12" x14ac:dyDescent="0.25">
      <c r="B128" s="918"/>
      <c r="C128" s="919"/>
      <c r="D128" s="919"/>
      <c r="E128" s="919"/>
      <c r="F128" s="919"/>
      <c r="G128" s="920"/>
      <c r="H128" s="918"/>
      <c r="I128" s="919"/>
      <c r="J128" s="919"/>
      <c r="K128" s="919"/>
      <c r="L128" s="920"/>
    </row>
    <row r="129" spans="2:12" x14ac:dyDescent="0.25">
      <c r="B129" s="918"/>
      <c r="C129" s="919"/>
      <c r="D129" s="919"/>
      <c r="E129" s="919"/>
      <c r="F129" s="919"/>
      <c r="G129" s="920"/>
      <c r="H129" s="918"/>
      <c r="I129" s="919"/>
      <c r="J129" s="919"/>
      <c r="K129" s="919"/>
      <c r="L129" s="920"/>
    </row>
    <row r="130" spans="2:12" x14ac:dyDescent="0.25">
      <c r="B130" s="918"/>
      <c r="C130" s="919"/>
      <c r="D130" s="919"/>
      <c r="E130" s="919"/>
      <c r="F130" s="919"/>
      <c r="G130" s="920"/>
      <c r="H130" s="918"/>
      <c r="I130" s="919"/>
      <c r="J130" s="919"/>
      <c r="K130" s="919"/>
      <c r="L130" s="920"/>
    </row>
    <row r="131" spans="2:12" x14ac:dyDescent="0.25">
      <c r="B131" s="918"/>
      <c r="C131" s="919"/>
      <c r="D131" s="919"/>
      <c r="E131" s="919"/>
      <c r="F131" s="919"/>
      <c r="G131" s="920"/>
      <c r="H131" s="918"/>
      <c r="I131" s="919"/>
      <c r="J131" s="919"/>
      <c r="K131" s="919"/>
      <c r="L131" s="920"/>
    </row>
    <row r="132" spans="2:12" x14ac:dyDescent="0.25">
      <c r="B132" s="918"/>
      <c r="C132" s="919"/>
      <c r="D132" s="919"/>
      <c r="E132" s="919"/>
      <c r="F132" s="919"/>
      <c r="G132" s="920"/>
      <c r="H132" s="918"/>
      <c r="I132" s="919"/>
      <c r="J132" s="919"/>
      <c r="K132" s="919"/>
      <c r="L132" s="920"/>
    </row>
    <row r="133" spans="2:12" x14ac:dyDescent="0.25">
      <c r="B133" s="918"/>
      <c r="C133" s="919"/>
      <c r="D133" s="919"/>
      <c r="E133" s="919"/>
      <c r="F133" s="919"/>
      <c r="G133" s="920"/>
      <c r="H133" s="918"/>
      <c r="I133" s="919"/>
      <c r="J133" s="919"/>
      <c r="K133" s="919"/>
      <c r="L133" s="920"/>
    </row>
    <row r="134" spans="2:12" x14ac:dyDescent="0.25">
      <c r="B134" s="918"/>
      <c r="C134" s="919"/>
      <c r="D134" s="919"/>
      <c r="E134" s="919"/>
      <c r="F134" s="919"/>
      <c r="G134" s="920"/>
      <c r="H134" s="918"/>
      <c r="I134" s="919"/>
      <c r="J134" s="919"/>
      <c r="K134" s="919"/>
      <c r="L134" s="920"/>
    </row>
    <row r="135" spans="2:12" ht="15" customHeight="1" x14ac:dyDescent="0.25">
      <c r="B135" s="1072">
        <v>25</v>
      </c>
      <c r="C135" s="1073"/>
      <c r="D135" s="1073"/>
      <c r="E135" s="1073"/>
      <c r="F135" s="1073"/>
      <c r="G135" s="1074"/>
      <c r="H135" s="1072">
        <v>26</v>
      </c>
      <c r="I135" s="1073"/>
      <c r="J135" s="1073"/>
      <c r="K135" s="1073"/>
      <c r="L135" s="1074"/>
    </row>
    <row r="136" spans="2:12" ht="15.75" thickBot="1" x14ac:dyDescent="0.3">
      <c r="B136" s="1075"/>
      <c r="C136" s="1076"/>
      <c r="D136" s="1076"/>
      <c r="E136" s="1076"/>
      <c r="F136" s="1076"/>
      <c r="G136" s="1077"/>
      <c r="H136" s="1075"/>
      <c r="I136" s="1076"/>
      <c r="J136" s="1076"/>
      <c r="K136" s="1076"/>
      <c r="L136" s="1077"/>
    </row>
    <row r="137" spans="2:12" ht="14.25" customHeight="1" x14ac:dyDescent="0.25">
      <c r="B137" s="921" t="s">
        <v>551</v>
      </c>
      <c r="C137" s="922"/>
      <c r="D137" s="922"/>
      <c r="E137" s="922"/>
      <c r="F137" s="922"/>
      <c r="G137" s="923"/>
      <c r="H137" s="921" t="s">
        <v>552</v>
      </c>
      <c r="I137" s="922"/>
      <c r="J137" s="922"/>
      <c r="K137" s="922"/>
      <c r="L137" s="923"/>
    </row>
    <row r="138" spans="2:12" x14ac:dyDescent="0.25">
      <c r="B138" s="918"/>
      <c r="C138" s="919"/>
      <c r="D138" s="919"/>
      <c r="E138" s="919"/>
      <c r="F138" s="919"/>
      <c r="G138" s="920"/>
      <c r="H138" s="918"/>
      <c r="I138" s="919"/>
      <c r="J138" s="919"/>
      <c r="K138" s="919"/>
      <c r="L138" s="920"/>
    </row>
    <row r="139" spans="2:12" x14ac:dyDescent="0.25">
      <c r="B139" s="918"/>
      <c r="C139" s="919"/>
      <c r="D139" s="919"/>
      <c r="E139" s="919"/>
      <c r="F139" s="919"/>
      <c r="G139" s="920"/>
      <c r="H139" s="918"/>
      <c r="I139" s="919"/>
      <c r="J139" s="919"/>
      <c r="K139" s="919"/>
      <c r="L139" s="920"/>
    </row>
    <row r="140" spans="2:12" x14ac:dyDescent="0.25">
      <c r="B140" s="918"/>
      <c r="C140" s="919"/>
      <c r="D140" s="919"/>
      <c r="E140" s="919"/>
      <c r="F140" s="919"/>
      <c r="G140" s="920"/>
      <c r="H140" s="918"/>
      <c r="I140" s="919"/>
      <c r="J140" s="919"/>
      <c r="K140" s="919"/>
      <c r="L140" s="920"/>
    </row>
    <row r="141" spans="2:12" x14ac:dyDescent="0.25">
      <c r="B141" s="918"/>
      <c r="C141" s="919"/>
      <c r="D141" s="919"/>
      <c r="E141" s="919"/>
      <c r="F141" s="919"/>
      <c r="G141" s="920"/>
      <c r="H141" s="918"/>
      <c r="I141" s="919"/>
      <c r="J141" s="919"/>
      <c r="K141" s="919"/>
      <c r="L141" s="920"/>
    </row>
    <row r="142" spans="2:12" x14ac:dyDescent="0.25">
      <c r="B142" s="918"/>
      <c r="C142" s="919"/>
      <c r="D142" s="919"/>
      <c r="E142" s="919"/>
      <c r="F142" s="919"/>
      <c r="G142" s="920"/>
      <c r="H142" s="918"/>
      <c r="I142" s="919"/>
      <c r="J142" s="919"/>
      <c r="K142" s="919"/>
      <c r="L142" s="920"/>
    </row>
    <row r="143" spans="2:12" x14ac:dyDescent="0.25">
      <c r="B143" s="918"/>
      <c r="C143" s="919"/>
      <c r="D143" s="919"/>
      <c r="E143" s="919"/>
      <c r="F143" s="919"/>
      <c r="G143" s="920"/>
      <c r="H143" s="918"/>
      <c r="I143" s="919"/>
      <c r="J143" s="919"/>
      <c r="K143" s="919"/>
      <c r="L143" s="920"/>
    </row>
    <row r="144" spans="2:12" x14ac:dyDescent="0.25">
      <c r="B144" s="918"/>
      <c r="C144" s="919"/>
      <c r="D144" s="919"/>
      <c r="E144" s="919"/>
      <c r="F144" s="919"/>
      <c r="G144" s="920"/>
      <c r="H144" s="918"/>
      <c r="I144" s="919"/>
      <c r="J144" s="919"/>
      <c r="K144" s="919"/>
      <c r="L144" s="920"/>
    </row>
    <row r="145" spans="2:12" x14ac:dyDescent="0.25">
      <c r="B145" s="918"/>
      <c r="C145" s="919"/>
      <c r="D145" s="919"/>
      <c r="E145" s="919"/>
      <c r="F145" s="919"/>
      <c r="G145" s="920"/>
      <c r="H145" s="918"/>
      <c r="I145" s="919"/>
      <c r="J145" s="919"/>
      <c r="K145" s="919"/>
      <c r="L145" s="920"/>
    </row>
    <row r="146" spans="2:12" x14ac:dyDescent="0.25">
      <c r="B146" s="918"/>
      <c r="C146" s="919"/>
      <c r="D146" s="919"/>
      <c r="E146" s="919"/>
      <c r="F146" s="919"/>
      <c r="G146" s="920"/>
      <c r="H146" s="918"/>
      <c r="I146" s="919"/>
      <c r="J146" s="919"/>
      <c r="K146" s="919"/>
      <c r="L146" s="920"/>
    </row>
    <row r="147" spans="2:12" x14ac:dyDescent="0.25">
      <c r="B147" s="918"/>
      <c r="C147" s="919"/>
      <c r="D147" s="919"/>
      <c r="E147" s="919"/>
      <c r="F147" s="919"/>
      <c r="G147" s="920"/>
      <c r="H147" s="918"/>
      <c r="I147" s="919"/>
      <c r="J147" s="919"/>
      <c r="K147" s="919"/>
      <c r="L147" s="920"/>
    </row>
    <row r="148" spans="2:12" x14ac:dyDescent="0.25">
      <c r="B148" s="918"/>
      <c r="C148" s="919"/>
      <c r="D148" s="919"/>
      <c r="E148" s="919"/>
      <c r="F148" s="919"/>
      <c r="G148" s="920"/>
      <c r="H148" s="918"/>
      <c r="I148" s="919"/>
      <c r="J148" s="919"/>
      <c r="K148" s="919"/>
      <c r="L148" s="920"/>
    </row>
    <row r="149" spans="2:12" x14ac:dyDescent="0.25">
      <c r="B149" s="918"/>
      <c r="C149" s="919"/>
      <c r="D149" s="919"/>
      <c r="E149" s="919"/>
      <c r="F149" s="919"/>
      <c r="G149" s="920"/>
      <c r="H149" s="918"/>
      <c r="I149" s="919"/>
      <c r="J149" s="919"/>
      <c r="K149" s="919"/>
      <c r="L149" s="920"/>
    </row>
    <row r="150" spans="2:12" x14ac:dyDescent="0.25">
      <c r="B150" s="918"/>
      <c r="C150" s="919"/>
      <c r="D150" s="919"/>
      <c r="E150" s="919"/>
      <c r="F150" s="919"/>
      <c r="G150" s="920"/>
      <c r="H150" s="918"/>
      <c r="I150" s="919"/>
      <c r="J150" s="919"/>
      <c r="K150" s="919"/>
      <c r="L150" s="920"/>
    </row>
    <row r="151" spans="2:12" ht="15" customHeight="1" x14ac:dyDescent="0.25">
      <c r="B151" s="1072">
        <v>27</v>
      </c>
      <c r="C151" s="1073"/>
      <c r="D151" s="1073"/>
      <c r="E151" s="1073"/>
      <c r="F151" s="1073"/>
      <c r="G151" s="1074"/>
      <c r="H151" s="1072">
        <v>28</v>
      </c>
      <c r="I151" s="1073"/>
      <c r="J151" s="1073"/>
      <c r="K151" s="1073"/>
      <c r="L151" s="1074"/>
    </row>
    <row r="152" spans="2:12" ht="15.75" thickBot="1" x14ac:dyDescent="0.3">
      <c r="B152" s="1075"/>
      <c r="C152" s="1076"/>
      <c r="D152" s="1076"/>
      <c r="E152" s="1076"/>
      <c r="F152" s="1076"/>
      <c r="G152" s="1077"/>
      <c r="H152" s="1075"/>
      <c r="I152" s="1076"/>
      <c r="J152" s="1076"/>
      <c r="K152" s="1076"/>
      <c r="L152" s="1077"/>
    </row>
    <row r="153" spans="2:12" ht="65.25" customHeight="1" thickBot="1" x14ac:dyDescent="0.3">
      <c r="B153" s="1091" t="s">
        <v>1072</v>
      </c>
      <c r="C153" s="1080"/>
      <c r="D153" s="1080"/>
      <c r="E153" s="1080"/>
      <c r="F153" s="1080"/>
      <c r="G153" s="1080"/>
      <c r="H153" s="1080"/>
      <c r="I153" s="1080"/>
      <c r="J153" s="1080"/>
      <c r="K153" s="1080"/>
      <c r="L153" s="1081"/>
    </row>
    <row r="154" spans="2:12" ht="14.25" customHeight="1" x14ac:dyDescent="0.25">
      <c r="B154" s="921" t="s">
        <v>551</v>
      </c>
      <c r="C154" s="922"/>
      <c r="D154" s="922"/>
      <c r="E154" s="922"/>
      <c r="F154" s="922"/>
      <c r="G154" s="923"/>
      <c r="H154" s="921" t="s">
        <v>552</v>
      </c>
      <c r="I154" s="922"/>
      <c r="J154" s="922"/>
      <c r="K154" s="922"/>
      <c r="L154" s="923"/>
    </row>
    <row r="155" spans="2:12" x14ac:dyDescent="0.25">
      <c r="B155" s="918"/>
      <c r="C155" s="919"/>
      <c r="D155" s="919"/>
      <c r="E155" s="919"/>
      <c r="F155" s="919"/>
      <c r="G155" s="920"/>
      <c r="H155" s="918"/>
      <c r="I155" s="919"/>
      <c r="J155" s="919"/>
      <c r="K155" s="919"/>
      <c r="L155" s="920"/>
    </row>
    <row r="156" spans="2:12" x14ac:dyDescent="0.25">
      <c r="B156" s="918"/>
      <c r="C156" s="919"/>
      <c r="D156" s="919"/>
      <c r="E156" s="919"/>
      <c r="F156" s="919"/>
      <c r="G156" s="920"/>
      <c r="H156" s="918"/>
      <c r="I156" s="919"/>
      <c r="J156" s="919"/>
      <c r="K156" s="919"/>
      <c r="L156" s="920"/>
    </row>
    <row r="157" spans="2:12" x14ac:dyDescent="0.25">
      <c r="B157" s="918"/>
      <c r="C157" s="919"/>
      <c r="D157" s="919"/>
      <c r="E157" s="919"/>
      <c r="F157" s="919"/>
      <c r="G157" s="920"/>
      <c r="H157" s="918"/>
      <c r="I157" s="919"/>
      <c r="J157" s="919"/>
      <c r="K157" s="919"/>
      <c r="L157" s="920"/>
    </row>
    <row r="158" spans="2:12" x14ac:dyDescent="0.25">
      <c r="B158" s="918"/>
      <c r="C158" s="919"/>
      <c r="D158" s="919"/>
      <c r="E158" s="919"/>
      <c r="F158" s="919"/>
      <c r="G158" s="920"/>
      <c r="H158" s="918"/>
      <c r="I158" s="919"/>
      <c r="J158" s="919"/>
      <c r="K158" s="919"/>
      <c r="L158" s="920"/>
    </row>
    <row r="159" spans="2:12" x14ac:dyDescent="0.25">
      <c r="B159" s="918"/>
      <c r="C159" s="919"/>
      <c r="D159" s="919"/>
      <c r="E159" s="919"/>
      <c r="F159" s="919"/>
      <c r="G159" s="920"/>
      <c r="H159" s="918"/>
      <c r="I159" s="919"/>
      <c r="J159" s="919"/>
      <c r="K159" s="919"/>
      <c r="L159" s="920"/>
    </row>
    <row r="160" spans="2:12" x14ac:dyDescent="0.25">
      <c r="B160" s="918"/>
      <c r="C160" s="919"/>
      <c r="D160" s="919"/>
      <c r="E160" s="919"/>
      <c r="F160" s="919"/>
      <c r="G160" s="920"/>
      <c r="H160" s="918"/>
      <c r="I160" s="919"/>
      <c r="J160" s="919"/>
      <c r="K160" s="919"/>
      <c r="L160" s="920"/>
    </row>
    <row r="161" spans="2:12" x14ac:dyDescent="0.25">
      <c r="B161" s="918"/>
      <c r="C161" s="919"/>
      <c r="D161" s="919"/>
      <c r="E161" s="919"/>
      <c r="F161" s="919"/>
      <c r="G161" s="920"/>
      <c r="H161" s="918"/>
      <c r="I161" s="919"/>
      <c r="J161" s="919"/>
      <c r="K161" s="919"/>
      <c r="L161" s="920"/>
    </row>
    <row r="162" spans="2:12" x14ac:dyDescent="0.25">
      <c r="B162" s="918"/>
      <c r="C162" s="919"/>
      <c r="D162" s="919"/>
      <c r="E162" s="919"/>
      <c r="F162" s="919"/>
      <c r="G162" s="920"/>
      <c r="H162" s="918"/>
      <c r="I162" s="919"/>
      <c r="J162" s="919"/>
      <c r="K162" s="919"/>
      <c r="L162" s="920"/>
    </row>
    <row r="163" spans="2:12" x14ac:dyDescent="0.25">
      <c r="B163" s="918"/>
      <c r="C163" s="919"/>
      <c r="D163" s="919"/>
      <c r="E163" s="919"/>
      <c r="F163" s="919"/>
      <c r="G163" s="920"/>
      <c r="H163" s="918"/>
      <c r="I163" s="919"/>
      <c r="J163" s="919"/>
      <c r="K163" s="919"/>
      <c r="L163" s="920"/>
    </row>
    <row r="164" spans="2:12" x14ac:dyDescent="0.25">
      <c r="B164" s="918"/>
      <c r="C164" s="919"/>
      <c r="D164" s="919"/>
      <c r="E164" s="919"/>
      <c r="F164" s="919"/>
      <c r="G164" s="920"/>
      <c r="H164" s="918"/>
      <c r="I164" s="919"/>
      <c r="J164" s="919"/>
      <c r="K164" s="919"/>
      <c r="L164" s="920"/>
    </row>
    <row r="165" spans="2:12" x14ac:dyDescent="0.25">
      <c r="B165" s="918"/>
      <c r="C165" s="919"/>
      <c r="D165" s="919"/>
      <c r="E165" s="919"/>
      <c r="F165" s="919"/>
      <c r="G165" s="920"/>
      <c r="H165" s="918"/>
      <c r="I165" s="919"/>
      <c r="J165" s="919"/>
      <c r="K165" s="919"/>
      <c r="L165" s="920"/>
    </row>
    <row r="166" spans="2:12" x14ac:dyDescent="0.25">
      <c r="B166" s="918"/>
      <c r="C166" s="919"/>
      <c r="D166" s="919"/>
      <c r="E166" s="919"/>
      <c r="F166" s="919"/>
      <c r="G166" s="920"/>
      <c r="H166" s="918"/>
      <c r="I166" s="919"/>
      <c r="J166" s="919"/>
      <c r="K166" s="919"/>
      <c r="L166" s="920"/>
    </row>
    <row r="167" spans="2:12" x14ac:dyDescent="0.25">
      <c r="B167" s="918"/>
      <c r="C167" s="919"/>
      <c r="D167" s="919"/>
      <c r="E167" s="919"/>
      <c r="F167" s="919"/>
      <c r="G167" s="920"/>
      <c r="H167" s="918"/>
      <c r="I167" s="919"/>
      <c r="J167" s="919"/>
      <c r="K167" s="919"/>
      <c r="L167" s="920"/>
    </row>
    <row r="168" spans="2:12" ht="15" customHeight="1" x14ac:dyDescent="0.25">
      <c r="B168" s="1072">
        <v>29</v>
      </c>
      <c r="C168" s="1073"/>
      <c r="D168" s="1073"/>
      <c r="E168" s="1073"/>
      <c r="F168" s="1073"/>
      <c r="G168" s="1074"/>
      <c r="H168" s="1072">
        <v>30</v>
      </c>
      <c r="I168" s="1073"/>
      <c r="J168" s="1073"/>
      <c r="K168" s="1073"/>
      <c r="L168" s="1074"/>
    </row>
    <row r="169" spans="2:12" ht="15.75" thickBot="1" x14ac:dyDescent="0.3">
      <c r="B169" s="1075"/>
      <c r="C169" s="1076"/>
      <c r="D169" s="1076"/>
      <c r="E169" s="1076"/>
      <c r="F169" s="1076"/>
      <c r="G169" s="1077"/>
      <c r="H169" s="1075"/>
      <c r="I169" s="1076"/>
      <c r="J169" s="1076"/>
      <c r="K169" s="1076"/>
      <c r="L169" s="1077"/>
    </row>
    <row r="170" spans="2:12" ht="54" customHeight="1" thickBot="1" x14ac:dyDescent="0.3">
      <c r="B170" s="1091" t="s">
        <v>1073</v>
      </c>
      <c r="C170" s="1080"/>
      <c r="D170" s="1080"/>
      <c r="E170" s="1080"/>
      <c r="F170" s="1080"/>
      <c r="G170" s="1080"/>
      <c r="H170" s="1080"/>
      <c r="I170" s="1080"/>
      <c r="J170" s="1080"/>
      <c r="K170" s="1080"/>
      <c r="L170" s="1081"/>
    </row>
    <row r="171" spans="2:12" ht="14.25" customHeight="1" x14ac:dyDescent="0.25">
      <c r="B171" s="921" t="s">
        <v>551</v>
      </c>
      <c r="C171" s="922"/>
      <c r="D171" s="922"/>
      <c r="E171" s="922"/>
      <c r="F171" s="922"/>
      <c r="G171" s="923"/>
      <c r="H171" s="921" t="s">
        <v>552</v>
      </c>
      <c r="I171" s="922"/>
      <c r="J171" s="922"/>
      <c r="K171" s="922"/>
      <c r="L171" s="923"/>
    </row>
    <row r="172" spans="2:12" x14ac:dyDescent="0.25">
      <c r="B172" s="918"/>
      <c r="C172" s="919"/>
      <c r="D172" s="919"/>
      <c r="E172" s="919"/>
      <c r="F172" s="919"/>
      <c r="G172" s="920"/>
      <c r="H172" s="918"/>
      <c r="I172" s="919"/>
      <c r="J172" s="919"/>
      <c r="K172" s="919"/>
      <c r="L172" s="920"/>
    </row>
    <row r="173" spans="2:12" x14ac:dyDescent="0.25">
      <c r="B173" s="918"/>
      <c r="C173" s="919"/>
      <c r="D173" s="919"/>
      <c r="E173" s="919"/>
      <c r="F173" s="919"/>
      <c r="G173" s="920"/>
      <c r="H173" s="918"/>
      <c r="I173" s="919"/>
      <c r="J173" s="919"/>
      <c r="K173" s="919"/>
      <c r="L173" s="920"/>
    </row>
    <row r="174" spans="2:12" x14ac:dyDescent="0.25">
      <c r="B174" s="918"/>
      <c r="C174" s="919"/>
      <c r="D174" s="919"/>
      <c r="E174" s="919"/>
      <c r="F174" s="919"/>
      <c r="G174" s="920"/>
      <c r="H174" s="918"/>
      <c r="I174" s="919"/>
      <c r="J174" s="919"/>
      <c r="K174" s="919"/>
      <c r="L174" s="920"/>
    </row>
    <row r="175" spans="2:12" x14ac:dyDescent="0.25">
      <c r="B175" s="918"/>
      <c r="C175" s="919"/>
      <c r="D175" s="919"/>
      <c r="E175" s="919"/>
      <c r="F175" s="919"/>
      <c r="G175" s="920"/>
      <c r="H175" s="918"/>
      <c r="I175" s="919"/>
      <c r="J175" s="919"/>
      <c r="K175" s="919"/>
      <c r="L175" s="920"/>
    </row>
    <row r="176" spans="2:12" x14ac:dyDescent="0.25">
      <c r="B176" s="918"/>
      <c r="C176" s="919"/>
      <c r="D176" s="919"/>
      <c r="E176" s="919"/>
      <c r="F176" s="919"/>
      <c r="G176" s="920"/>
      <c r="H176" s="918"/>
      <c r="I176" s="919"/>
      <c r="J176" s="919"/>
      <c r="K176" s="919"/>
      <c r="L176" s="920"/>
    </row>
    <row r="177" spans="2:12" x14ac:dyDescent="0.25">
      <c r="B177" s="918"/>
      <c r="C177" s="919"/>
      <c r="D177" s="919"/>
      <c r="E177" s="919"/>
      <c r="F177" s="919"/>
      <c r="G177" s="920"/>
      <c r="H177" s="918"/>
      <c r="I177" s="919"/>
      <c r="J177" s="919"/>
      <c r="K177" s="919"/>
      <c r="L177" s="920"/>
    </row>
    <row r="178" spans="2:12" x14ac:dyDescent="0.25">
      <c r="B178" s="918"/>
      <c r="C178" s="919"/>
      <c r="D178" s="919"/>
      <c r="E178" s="919"/>
      <c r="F178" s="919"/>
      <c r="G178" s="920"/>
      <c r="H178" s="918"/>
      <c r="I178" s="919"/>
      <c r="J178" s="919"/>
      <c r="K178" s="919"/>
      <c r="L178" s="920"/>
    </row>
    <row r="179" spans="2:12" x14ac:dyDescent="0.25">
      <c r="B179" s="918"/>
      <c r="C179" s="919"/>
      <c r="D179" s="919"/>
      <c r="E179" s="919"/>
      <c r="F179" s="919"/>
      <c r="G179" s="920"/>
      <c r="H179" s="918"/>
      <c r="I179" s="919"/>
      <c r="J179" s="919"/>
      <c r="K179" s="919"/>
      <c r="L179" s="920"/>
    </row>
    <row r="180" spans="2:12" x14ac:dyDescent="0.25">
      <c r="B180" s="918"/>
      <c r="C180" s="919"/>
      <c r="D180" s="919"/>
      <c r="E180" s="919"/>
      <c r="F180" s="919"/>
      <c r="G180" s="920"/>
      <c r="H180" s="918"/>
      <c r="I180" s="919"/>
      <c r="J180" s="919"/>
      <c r="K180" s="919"/>
      <c r="L180" s="920"/>
    </row>
    <row r="181" spans="2:12" x14ac:dyDescent="0.25">
      <c r="B181" s="918"/>
      <c r="C181" s="919"/>
      <c r="D181" s="919"/>
      <c r="E181" s="919"/>
      <c r="F181" s="919"/>
      <c r="G181" s="920"/>
      <c r="H181" s="918"/>
      <c r="I181" s="919"/>
      <c r="J181" s="919"/>
      <c r="K181" s="919"/>
      <c r="L181" s="920"/>
    </row>
    <row r="182" spans="2:12" x14ac:dyDescent="0.25">
      <c r="B182" s="918"/>
      <c r="C182" s="919"/>
      <c r="D182" s="919"/>
      <c r="E182" s="919"/>
      <c r="F182" s="919"/>
      <c r="G182" s="920"/>
      <c r="H182" s="918"/>
      <c r="I182" s="919"/>
      <c r="J182" s="919"/>
      <c r="K182" s="919"/>
      <c r="L182" s="920"/>
    </row>
    <row r="183" spans="2:12" x14ac:dyDescent="0.25">
      <c r="B183" s="918"/>
      <c r="C183" s="919"/>
      <c r="D183" s="919"/>
      <c r="E183" s="919"/>
      <c r="F183" s="919"/>
      <c r="G183" s="920"/>
      <c r="H183" s="918"/>
      <c r="I183" s="919"/>
      <c r="J183" s="919"/>
      <c r="K183" s="919"/>
      <c r="L183" s="920"/>
    </row>
    <row r="184" spans="2:12" x14ac:dyDescent="0.25">
      <c r="B184" s="918"/>
      <c r="C184" s="919"/>
      <c r="D184" s="919"/>
      <c r="E184" s="919"/>
      <c r="F184" s="919"/>
      <c r="G184" s="920"/>
      <c r="H184" s="918"/>
      <c r="I184" s="919"/>
      <c r="J184" s="919"/>
      <c r="K184" s="919"/>
      <c r="L184" s="920"/>
    </row>
    <row r="185" spans="2:12" ht="15" customHeight="1" x14ac:dyDescent="0.25">
      <c r="B185" s="1072">
        <v>31</v>
      </c>
      <c r="C185" s="1073"/>
      <c r="D185" s="1073"/>
      <c r="E185" s="1073"/>
      <c r="F185" s="1073"/>
      <c r="G185" s="1074"/>
      <c r="H185" s="1072">
        <v>32</v>
      </c>
      <c r="I185" s="1073"/>
      <c r="J185" s="1073"/>
      <c r="K185" s="1073"/>
      <c r="L185" s="1074"/>
    </row>
    <row r="186" spans="2:12" ht="15.75" thickBot="1" x14ac:dyDescent="0.3">
      <c r="B186" s="1075"/>
      <c r="C186" s="1076"/>
      <c r="D186" s="1076"/>
      <c r="E186" s="1076"/>
      <c r="F186" s="1076"/>
      <c r="G186" s="1077"/>
      <c r="H186" s="1075"/>
      <c r="I186" s="1076"/>
      <c r="J186" s="1076"/>
      <c r="K186" s="1076"/>
      <c r="L186" s="1077"/>
    </row>
    <row r="187" spans="2:12" ht="14.25" customHeight="1" x14ac:dyDescent="0.25">
      <c r="B187" s="921" t="s">
        <v>551</v>
      </c>
      <c r="C187" s="922"/>
      <c r="D187" s="922"/>
      <c r="E187" s="922"/>
      <c r="F187" s="922"/>
      <c r="G187" s="923"/>
      <c r="H187" s="921" t="s">
        <v>552</v>
      </c>
      <c r="I187" s="922"/>
      <c r="J187" s="922"/>
      <c r="K187" s="922"/>
      <c r="L187" s="923"/>
    </row>
    <row r="188" spans="2:12" x14ac:dyDescent="0.25">
      <c r="B188" s="918"/>
      <c r="C188" s="919"/>
      <c r="D188" s="919"/>
      <c r="E188" s="919"/>
      <c r="F188" s="919"/>
      <c r="G188" s="920"/>
      <c r="H188" s="918"/>
      <c r="I188" s="919"/>
      <c r="J188" s="919"/>
      <c r="K188" s="919"/>
      <c r="L188" s="920"/>
    </row>
    <row r="189" spans="2:12" x14ac:dyDescent="0.25">
      <c r="B189" s="918"/>
      <c r="C189" s="919"/>
      <c r="D189" s="919"/>
      <c r="E189" s="919"/>
      <c r="F189" s="919"/>
      <c r="G189" s="920"/>
      <c r="H189" s="918"/>
      <c r="I189" s="919"/>
      <c r="J189" s="919"/>
      <c r="K189" s="919"/>
      <c r="L189" s="920"/>
    </row>
    <row r="190" spans="2:12" x14ac:dyDescent="0.25">
      <c r="B190" s="918"/>
      <c r="C190" s="919"/>
      <c r="D190" s="919"/>
      <c r="E190" s="919"/>
      <c r="F190" s="919"/>
      <c r="G190" s="920"/>
      <c r="H190" s="918"/>
      <c r="I190" s="919"/>
      <c r="J190" s="919"/>
      <c r="K190" s="919"/>
      <c r="L190" s="920"/>
    </row>
    <row r="191" spans="2:12" x14ac:dyDescent="0.25">
      <c r="B191" s="918"/>
      <c r="C191" s="919"/>
      <c r="D191" s="919"/>
      <c r="E191" s="919"/>
      <c r="F191" s="919"/>
      <c r="G191" s="920"/>
      <c r="H191" s="918"/>
      <c r="I191" s="919"/>
      <c r="J191" s="919"/>
      <c r="K191" s="919"/>
      <c r="L191" s="920"/>
    </row>
    <row r="192" spans="2:12" x14ac:dyDescent="0.25">
      <c r="B192" s="918"/>
      <c r="C192" s="919"/>
      <c r="D192" s="919"/>
      <c r="E192" s="919"/>
      <c r="F192" s="919"/>
      <c r="G192" s="920"/>
      <c r="H192" s="918"/>
      <c r="I192" s="919"/>
      <c r="J192" s="919"/>
      <c r="K192" s="919"/>
      <c r="L192" s="920"/>
    </row>
    <row r="193" spans="2:12" x14ac:dyDescent="0.25">
      <c r="B193" s="918"/>
      <c r="C193" s="919"/>
      <c r="D193" s="919"/>
      <c r="E193" s="919"/>
      <c r="F193" s="919"/>
      <c r="G193" s="920"/>
      <c r="H193" s="918"/>
      <c r="I193" s="919"/>
      <c r="J193" s="919"/>
      <c r="K193" s="919"/>
      <c r="L193" s="920"/>
    </row>
    <row r="194" spans="2:12" x14ac:dyDescent="0.25">
      <c r="B194" s="918"/>
      <c r="C194" s="919"/>
      <c r="D194" s="919"/>
      <c r="E194" s="919"/>
      <c r="F194" s="919"/>
      <c r="G194" s="920"/>
      <c r="H194" s="918"/>
      <c r="I194" s="919"/>
      <c r="J194" s="919"/>
      <c r="K194" s="919"/>
      <c r="L194" s="920"/>
    </row>
    <row r="195" spans="2:12" x14ac:dyDescent="0.25">
      <c r="B195" s="918"/>
      <c r="C195" s="919"/>
      <c r="D195" s="919"/>
      <c r="E195" s="919"/>
      <c r="F195" s="919"/>
      <c r="G195" s="920"/>
      <c r="H195" s="918"/>
      <c r="I195" s="919"/>
      <c r="J195" s="919"/>
      <c r="K195" s="919"/>
      <c r="L195" s="920"/>
    </row>
    <row r="196" spans="2:12" x14ac:dyDescent="0.25">
      <c r="B196" s="918"/>
      <c r="C196" s="919"/>
      <c r="D196" s="919"/>
      <c r="E196" s="919"/>
      <c r="F196" s="919"/>
      <c r="G196" s="920"/>
      <c r="H196" s="918"/>
      <c r="I196" s="919"/>
      <c r="J196" s="919"/>
      <c r="K196" s="919"/>
      <c r="L196" s="920"/>
    </row>
    <row r="197" spans="2:12" x14ac:dyDescent="0.25">
      <c r="B197" s="918"/>
      <c r="C197" s="919"/>
      <c r="D197" s="919"/>
      <c r="E197" s="919"/>
      <c r="F197" s="919"/>
      <c r="G197" s="920"/>
      <c r="H197" s="918"/>
      <c r="I197" s="919"/>
      <c r="J197" s="919"/>
      <c r="K197" s="919"/>
      <c r="L197" s="920"/>
    </row>
    <row r="198" spans="2:12" x14ac:dyDescent="0.25">
      <c r="B198" s="918"/>
      <c r="C198" s="919"/>
      <c r="D198" s="919"/>
      <c r="E198" s="919"/>
      <c r="F198" s="919"/>
      <c r="G198" s="920"/>
      <c r="H198" s="918"/>
      <c r="I198" s="919"/>
      <c r="J198" s="919"/>
      <c r="K198" s="919"/>
      <c r="L198" s="920"/>
    </row>
    <row r="199" spans="2:12" x14ac:dyDescent="0.25">
      <c r="B199" s="918"/>
      <c r="C199" s="919"/>
      <c r="D199" s="919"/>
      <c r="E199" s="919"/>
      <c r="F199" s="919"/>
      <c r="G199" s="920"/>
      <c r="H199" s="918"/>
      <c r="I199" s="919"/>
      <c r="J199" s="919"/>
      <c r="K199" s="919"/>
      <c r="L199" s="920"/>
    </row>
    <row r="200" spans="2:12" x14ac:dyDescent="0.25">
      <c r="B200" s="918"/>
      <c r="C200" s="919"/>
      <c r="D200" s="919"/>
      <c r="E200" s="919"/>
      <c r="F200" s="919"/>
      <c r="G200" s="920"/>
      <c r="H200" s="918"/>
      <c r="I200" s="919"/>
      <c r="J200" s="919"/>
      <c r="K200" s="919"/>
      <c r="L200" s="920"/>
    </row>
    <row r="201" spans="2:12" ht="15" customHeight="1" x14ac:dyDescent="0.25">
      <c r="B201" s="1072">
        <v>33</v>
      </c>
      <c r="C201" s="1073"/>
      <c r="D201" s="1073"/>
      <c r="E201" s="1073"/>
      <c r="F201" s="1073"/>
      <c r="G201" s="1074"/>
      <c r="H201" s="1072">
        <v>34</v>
      </c>
      <c r="I201" s="1073"/>
      <c r="J201" s="1073"/>
      <c r="K201" s="1073"/>
      <c r="L201" s="1074"/>
    </row>
    <row r="202" spans="2:12" ht="15.75" thickBot="1" x14ac:dyDescent="0.3">
      <c r="B202" s="1075"/>
      <c r="C202" s="1076"/>
      <c r="D202" s="1076"/>
      <c r="E202" s="1076"/>
      <c r="F202" s="1076"/>
      <c r="G202" s="1077"/>
      <c r="H202" s="1075"/>
      <c r="I202" s="1076"/>
      <c r="J202" s="1076"/>
      <c r="K202" s="1076"/>
      <c r="L202" s="1077"/>
    </row>
    <row r="203" spans="2:12" ht="40.5" customHeight="1" thickBot="1" x14ac:dyDescent="0.3">
      <c r="B203" s="1091" t="s">
        <v>1074</v>
      </c>
      <c r="C203" s="1080"/>
      <c r="D203" s="1080"/>
      <c r="E203" s="1080"/>
      <c r="F203" s="1080"/>
      <c r="G203" s="1080"/>
      <c r="H203" s="1080"/>
      <c r="I203" s="1080"/>
      <c r="J203" s="1080"/>
      <c r="K203" s="1080"/>
      <c r="L203" s="1081"/>
    </row>
    <row r="204" spans="2:12" ht="14.25" customHeight="1" x14ac:dyDescent="0.25">
      <c r="B204" s="921" t="s">
        <v>551</v>
      </c>
      <c r="C204" s="922"/>
      <c r="D204" s="922"/>
      <c r="E204" s="922"/>
      <c r="F204" s="922"/>
      <c r="G204" s="923"/>
      <c r="H204" s="921" t="s">
        <v>552</v>
      </c>
      <c r="I204" s="922"/>
      <c r="J204" s="922"/>
      <c r="K204" s="922"/>
      <c r="L204" s="923"/>
    </row>
    <row r="205" spans="2:12" x14ac:dyDescent="0.25">
      <c r="B205" s="918"/>
      <c r="C205" s="919"/>
      <c r="D205" s="919"/>
      <c r="E205" s="919"/>
      <c r="F205" s="919"/>
      <c r="G205" s="920"/>
      <c r="H205" s="918"/>
      <c r="I205" s="919"/>
      <c r="J205" s="919"/>
      <c r="K205" s="919"/>
      <c r="L205" s="920"/>
    </row>
    <row r="206" spans="2:12" x14ac:dyDescent="0.25">
      <c r="B206" s="918"/>
      <c r="C206" s="919"/>
      <c r="D206" s="919"/>
      <c r="E206" s="919"/>
      <c r="F206" s="919"/>
      <c r="G206" s="920"/>
      <c r="H206" s="918"/>
      <c r="I206" s="919"/>
      <c r="J206" s="919"/>
      <c r="K206" s="919"/>
      <c r="L206" s="920"/>
    </row>
    <row r="207" spans="2:12" x14ac:dyDescent="0.25">
      <c r="B207" s="918"/>
      <c r="C207" s="919"/>
      <c r="D207" s="919"/>
      <c r="E207" s="919"/>
      <c r="F207" s="919"/>
      <c r="G207" s="920"/>
      <c r="H207" s="918"/>
      <c r="I207" s="919"/>
      <c r="J207" s="919"/>
      <c r="K207" s="919"/>
      <c r="L207" s="920"/>
    </row>
    <row r="208" spans="2:12" x14ac:dyDescent="0.25">
      <c r="B208" s="918"/>
      <c r="C208" s="919"/>
      <c r="D208" s="919"/>
      <c r="E208" s="919"/>
      <c r="F208" s="919"/>
      <c r="G208" s="920"/>
      <c r="H208" s="918"/>
      <c r="I208" s="919"/>
      <c r="J208" s="919"/>
      <c r="K208" s="919"/>
      <c r="L208" s="920"/>
    </row>
    <row r="209" spans="2:12" x14ac:dyDescent="0.25">
      <c r="B209" s="918"/>
      <c r="C209" s="919"/>
      <c r="D209" s="919"/>
      <c r="E209" s="919"/>
      <c r="F209" s="919"/>
      <c r="G209" s="920"/>
      <c r="H209" s="918"/>
      <c r="I209" s="919"/>
      <c r="J209" s="919"/>
      <c r="K209" s="919"/>
      <c r="L209" s="920"/>
    </row>
    <row r="210" spans="2:12" x14ac:dyDescent="0.25">
      <c r="B210" s="918"/>
      <c r="C210" s="919"/>
      <c r="D210" s="919"/>
      <c r="E210" s="919"/>
      <c r="F210" s="919"/>
      <c r="G210" s="920"/>
      <c r="H210" s="918"/>
      <c r="I210" s="919"/>
      <c r="J210" s="919"/>
      <c r="K210" s="919"/>
      <c r="L210" s="920"/>
    </row>
    <row r="211" spans="2:12" x14ac:dyDescent="0.25">
      <c r="B211" s="918"/>
      <c r="C211" s="919"/>
      <c r="D211" s="919"/>
      <c r="E211" s="919"/>
      <c r="F211" s="919"/>
      <c r="G211" s="920"/>
      <c r="H211" s="918"/>
      <c r="I211" s="919"/>
      <c r="J211" s="919"/>
      <c r="K211" s="919"/>
      <c r="L211" s="920"/>
    </row>
    <row r="212" spans="2:12" x14ac:dyDescent="0.25">
      <c r="B212" s="918"/>
      <c r="C212" s="919"/>
      <c r="D212" s="919"/>
      <c r="E212" s="919"/>
      <c r="F212" s="919"/>
      <c r="G212" s="920"/>
      <c r="H212" s="918"/>
      <c r="I212" s="919"/>
      <c r="J212" s="919"/>
      <c r="K212" s="919"/>
      <c r="L212" s="920"/>
    </row>
    <row r="213" spans="2:12" x14ac:dyDescent="0.25">
      <c r="B213" s="918"/>
      <c r="C213" s="919"/>
      <c r="D213" s="919"/>
      <c r="E213" s="919"/>
      <c r="F213" s="919"/>
      <c r="G213" s="920"/>
      <c r="H213" s="918"/>
      <c r="I213" s="919"/>
      <c r="J213" s="919"/>
      <c r="K213" s="919"/>
      <c r="L213" s="920"/>
    </row>
    <row r="214" spans="2:12" x14ac:dyDescent="0.25">
      <c r="B214" s="918"/>
      <c r="C214" s="919"/>
      <c r="D214" s="919"/>
      <c r="E214" s="919"/>
      <c r="F214" s="919"/>
      <c r="G214" s="920"/>
      <c r="H214" s="918"/>
      <c r="I214" s="919"/>
      <c r="J214" s="919"/>
      <c r="K214" s="919"/>
      <c r="L214" s="920"/>
    </row>
    <row r="215" spans="2:12" x14ac:dyDescent="0.25">
      <c r="B215" s="918"/>
      <c r="C215" s="919"/>
      <c r="D215" s="919"/>
      <c r="E215" s="919"/>
      <c r="F215" s="919"/>
      <c r="G215" s="920"/>
      <c r="H215" s="918"/>
      <c r="I215" s="919"/>
      <c r="J215" s="919"/>
      <c r="K215" s="919"/>
      <c r="L215" s="920"/>
    </row>
    <row r="216" spans="2:12" x14ac:dyDescent="0.25">
      <c r="B216" s="918"/>
      <c r="C216" s="919"/>
      <c r="D216" s="919"/>
      <c r="E216" s="919"/>
      <c r="F216" s="919"/>
      <c r="G216" s="920"/>
      <c r="H216" s="918"/>
      <c r="I216" s="919"/>
      <c r="J216" s="919"/>
      <c r="K216" s="919"/>
      <c r="L216" s="920"/>
    </row>
    <row r="217" spans="2:12" x14ac:dyDescent="0.25">
      <c r="B217" s="918"/>
      <c r="C217" s="919"/>
      <c r="D217" s="919"/>
      <c r="E217" s="919"/>
      <c r="F217" s="919"/>
      <c r="G217" s="920"/>
      <c r="H217" s="918"/>
      <c r="I217" s="919"/>
      <c r="J217" s="919"/>
      <c r="K217" s="919"/>
      <c r="L217" s="920"/>
    </row>
    <row r="218" spans="2:12" ht="15" customHeight="1" x14ac:dyDescent="0.25">
      <c r="B218" s="1072">
        <v>35</v>
      </c>
      <c r="C218" s="1073"/>
      <c r="D218" s="1073"/>
      <c r="E218" s="1073"/>
      <c r="F218" s="1073"/>
      <c r="G218" s="1074"/>
      <c r="H218" s="1072">
        <v>36</v>
      </c>
      <c r="I218" s="1073"/>
      <c r="J218" s="1073"/>
      <c r="K218" s="1073"/>
      <c r="L218" s="1074"/>
    </row>
    <row r="219" spans="2:12" ht="15.75" thickBot="1" x14ac:dyDescent="0.3">
      <c r="B219" s="1075"/>
      <c r="C219" s="1076"/>
      <c r="D219" s="1076"/>
      <c r="E219" s="1076"/>
      <c r="F219" s="1076"/>
      <c r="G219" s="1077"/>
      <c r="H219" s="1075"/>
      <c r="I219" s="1076"/>
      <c r="J219" s="1076"/>
      <c r="K219" s="1076"/>
      <c r="L219" s="1077"/>
    </row>
    <row r="220" spans="2:12" ht="56.25" customHeight="1" thickBot="1" x14ac:dyDescent="0.3">
      <c r="B220" s="1091" t="s">
        <v>1075</v>
      </c>
      <c r="C220" s="1080"/>
      <c r="D220" s="1080"/>
      <c r="E220" s="1080"/>
      <c r="F220" s="1080"/>
      <c r="G220" s="1080"/>
      <c r="H220" s="1080"/>
      <c r="I220" s="1080"/>
      <c r="J220" s="1080"/>
      <c r="K220" s="1080"/>
      <c r="L220" s="1081"/>
    </row>
    <row r="221" spans="2:12" ht="14.25" customHeight="1" x14ac:dyDescent="0.25">
      <c r="B221" s="921" t="s">
        <v>551</v>
      </c>
      <c r="C221" s="922"/>
      <c r="D221" s="922"/>
      <c r="E221" s="922"/>
      <c r="F221" s="922"/>
      <c r="G221" s="923"/>
      <c r="H221" s="921" t="s">
        <v>552</v>
      </c>
      <c r="I221" s="922"/>
      <c r="J221" s="922"/>
      <c r="K221" s="922"/>
      <c r="L221" s="923"/>
    </row>
    <row r="222" spans="2:12" x14ac:dyDescent="0.25">
      <c r="B222" s="918"/>
      <c r="C222" s="919"/>
      <c r="D222" s="919"/>
      <c r="E222" s="919"/>
      <c r="F222" s="919"/>
      <c r="G222" s="920"/>
      <c r="H222" s="918"/>
      <c r="I222" s="919"/>
      <c r="J222" s="919"/>
      <c r="K222" s="919"/>
      <c r="L222" s="920"/>
    </row>
    <row r="223" spans="2:12" x14ac:dyDescent="0.25">
      <c r="B223" s="918"/>
      <c r="C223" s="919"/>
      <c r="D223" s="919"/>
      <c r="E223" s="919"/>
      <c r="F223" s="919"/>
      <c r="G223" s="920"/>
      <c r="H223" s="918"/>
      <c r="I223" s="919"/>
      <c r="J223" s="919"/>
      <c r="K223" s="919"/>
      <c r="L223" s="920"/>
    </row>
    <row r="224" spans="2:12" x14ac:dyDescent="0.25">
      <c r="B224" s="918"/>
      <c r="C224" s="919"/>
      <c r="D224" s="919"/>
      <c r="E224" s="919"/>
      <c r="F224" s="919"/>
      <c r="G224" s="920"/>
      <c r="H224" s="918"/>
      <c r="I224" s="919"/>
      <c r="J224" s="919"/>
      <c r="K224" s="919"/>
      <c r="L224" s="920"/>
    </row>
    <row r="225" spans="2:12" x14ac:dyDescent="0.25">
      <c r="B225" s="918"/>
      <c r="C225" s="919"/>
      <c r="D225" s="919"/>
      <c r="E225" s="919"/>
      <c r="F225" s="919"/>
      <c r="G225" s="920"/>
      <c r="H225" s="918"/>
      <c r="I225" s="919"/>
      <c r="J225" s="919"/>
      <c r="K225" s="919"/>
      <c r="L225" s="920"/>
    </row>
    <row r="226" spans="2:12" x14ac:dyDescent="0.25">
      <c r="B226" s="918"/>
      <c r="C226" s="919"/>
      <c r="D226" s="919"/>
      <c r="E226" s="919"/>
      <c r="F226" s="919"/>
      <c r="G226" s="920"/>
      <c r="H226" s="918"/>
      <c r="I226" s="919"/>
      <c r="J226" s="919"/>
      <c r="K226" s="919"/>
      <c r="L226" s="920"/>
    </row>
    <row r="227" spans="2:12" x14ac:dyDescent="0.25">
      <c r="B227" s="918"/>
      <c r="C227" s="919"/>
      <c r="D227" s="919"/>
      <c r="E227" s="919"/>
      <c r="F227" s="919"/>
      <c r="G227" s="920"/>
      <c r="H227" s="918"/>
      <c r="I227" s="919"/>
      <c r="J227" s="919"/>
      <c r="K227" s="919"/>
      <c r="L227" s="920"/>
    </row>
    <row r="228" spans="2:12" x14ac:dyDescent="0.25">
      <c r="B228" s="918"/>
      <c r="C228" s="919"/>
      <c r="D228" s="919"/>
      <c r="E228" s="919"/>
      <c r="F228" s="919"/>
      <c r="G228" s="920"/>
      <c r="H228" s="918"/>
      <c r="I228" s="919"/>
      <c r="J228" s="919"/>
      <c r="K228" s="919"/>
      <c r="L228" s="920"/>
    </row>
    <row r="229" spans="2:12" x14ac:dyDescent="0.25">
      <c r="B229" s="918"/>
      <c r="C229" s="919"/>
      <c r="D229" s="919"/>
      <c r="E229" s="919"/>
      <c r="F229" s="919"/>
      <c r="G229" s="920"/>
      <c r="H229" s="918"/>
      <c r="I229" s="919"/>
      <c r="J229" s="919"/>
      <c r="K229" s="919"/>
      <c r="L229" s="920"/>
    </row>
    <row r="230" spans="2:12" x14ac:dyDescent="0.25">
      <c r="B230" s="918"/>
      <c r="C230" s="919"/>
      <c r="D230" s="919"/>
      <c r="E230" s="919"/>
      <c r="F230" s="919"/>
      <c r="G230" s="920"/>
      <c r="H230" s="918"/>
      <c r="I230" s="919"/>
      <c r="J230" s="919"/>
      <c r="K230" s="919"/>
      <c r="L230" s="920"/>
    </row>
    <row r="231" spans="2:12" x14ac:dyDescent="0.25">
      <c r="B231" s="918"/>
      <c r="C231" s="919"/>
      <c r="D231" s="919"/>
      <c r="E231" s="919"/>
      <c r="F231" s="919"/>
      <c r="G231" s="920"/>
      <c r="H231" s="918"/>
      <c r="I231" s="919"/>
      <c r="J231" s="919"/>
      <c r="K231" s="919"/>
      <c r="L231" s="920"/>
    </row>
    <row r="232" spans="2:12" x14ac:dyDescent="0.25">
      <c r="B232" s="918"/>
      <c r="C232" s="919"/>
      <c r="D232" s="919"/>
      <c r="E232" s="919"/>
      <c r="F232" s="919"/>
      <c r="G232" s="920"/>
      <c r="H232" s="918"/>
      <c r="I232" s="919"/>
      <c r="J232" s="919"/>
      <c r="K232" s="919"/>
      <c r="L232" s="920"/>
    </row>
    <row r="233" spans="2:12" x14ac:dyDescent="0.25">
      <c r="B233" s="918"/>
      <c r="C233" s="919"/>
      <c r="D233" s="919"/>
      <c r="E233" s="919"/>
      <c r="F233" s="919"/>
      <c r="G233" s="920"/>
      <c r="H233" s="918"/>
      <c r="I233" s="919"/>
      <c r="J233" s="919"/>
      <c r="K233" s="919"/>
      <c r="L233" s="920"/>
    </row>
    <row r="234" spans="2:12" x14ac:dyDescent="0.25">
      <c r="B234" s="918"/>
      <c r="C234" s="919"/>
      <c r="D234" s="919"/>
      <c r="E234" s="919"/>
      <c r="F234" s="919"/>
      <c r="G234" s="920"/>
      <c r="H234" s="918"/>
      <c r="I234" s="919"/>
      <c r="J234" s="919"/>
      <c r="K234" s="919"/>
      <c r="L234" s="920"/>
    </row>
    <row r="235" spans="2:12" ht="15" customHeight="1" x14ac:dyDescent="0.25">
      <c r="B235" s="1072">
        <v>27</v>
      </c>
      <c r="C235" s="1073"/>
      <c r="D235" s="1073"/>
      <c r="E235" s="1073"/>
      <c r="F235" s="1073"/>
      <c r="G235" s="1074"/>
      <c r="H235" s="1072">
        <v>28</v>
      </c>
      <c r="I235" s="1073"/>
      <c r="J235" s="1073"/>
      <c r="K235" s="1073"/>
      <c r="L235" s="1074"/>
    </row>
    <row r="236" spans="2:12" ht="15.75" thickBot="1" x14ac:dyDescent="0.3">
      <c r="B236" s="1075"/>
      <c r="C236" s="1076"/>
      <c r="D236" s="1076"/>
      <c r="E236" s="1076"/>
      <c r="F236" s="1076"/>
      <c r="G236" s="1077"/>
      <c r="H236" s="1075"/>
      <c r="I236" s="1076"/>
      <c r="J236" s="1076"/>
      <c r="K236" s="1076"/>
      <c r="L236" s="1077"/>
    </row>
    <row r="237" spans="2:12" ht="14.25" customHeight="1" x14ac:dyDescent="0.25">
      <c r="B237" s="921" t="s">
        <v>551</v>
      </c>
      <c r="C237" s="922"/>
      <c r="D237" s="922"/>
      <c r="E237" s="922"/>
      <c r="F237" s="922"/>
      <c r="G237" s="923"/>
      <c r="H237" s="921" t="s">
        <v>552</v>
      </c>
      <c r="I237" s="922"/>
      <c r="J237" s="922"/>
      <c r="K237" s="922"/>
      <c r="L237" s="923"/>
    </row>
    <row r="238" spans="2:12" x14ac:dyDescent="0.25">
      <c r="B238" s="918"/>
      <c r="C238" s="919"/>
      <c r="D238" s="919"/>
      <c r="E238" s="919"/>
      <c r="F238" s="919"/>
      <c r="G238" s="920"/>
      <c r="H238" s="918"/>
      <c r="I238" s="919"/>
      <c r="J238" s="919"/>
      <c r="K238" s="919"/>
      <c r="L238" s="920"/>
    </row>
    <row r="239" spans="2:12" x14ac:dyDescent="0.25">
      <c r="B239" s="918"/>
      <c r="C239" s="919"/>
      <c r="D239" s="919"/>
      <c r="E239" s="919"/>
      <c r="F239" s="919"/>
      <c r="G239" s="920"/>
      <c r="H239" s="918"/>
      <c r="I239" s="919"/>
      <c r="J239" s="919"/>
      <c r="K239" s="919"/>
      <c r="L239" s="920"/>
    </row>
    <row r="240" spans="2:12" x14ac:dyDescent="0.25">
      <c r="B240" s="918"/>
      <c r="C240" s="919"/>
      <c r="D240" s="919"/>
      <c r="E240" s="919"/>
      <c r="F240" s="919"/>
      <c r="G240" s="920"/>
      <c r="H240" s="918"/>
      <c r="I240" s="919"/>
      <c r="J240" s="919"/>
      <c r="K240" s="919"/>
      <c r="L240" s="920"/>
    </row>
    <row r="241" spans="2:12" x14ac:dyDescent="0.25">
      <c r="B241" s="918"/>
      <c r="C241" s="919"/>
      <c r="D241" s="919"/>
      <c r="E241" s="919"/>
      <c r="F241" s="919"/>
      <c r="G241" s="920"/>
      <c r="H241" s="918"/>
      <c r="I241" s="919"/>
      <c r="J241" s="919"/>
      <c r="K241" s="919"/>
      <c r="L241" s="920"/>
    </row>
    <row r="242" spans="2:12" x14ac:dyDescent="0.25">
      <c r="B242" s="918"/>
      <c r="C242" s="919"/>
      <c r="D242" s="919"/>
      <c r="E242" s="919"/>
      <c r="F242" s="919"/>
      <c r="G242" s="920"/>
      <c r="H242" s="918"/>
      <c r="I242" s="919"/>
      <c r="J242" s="919"/>
      <c r="K242" s="919"/>
      <c r="L242" s="920"/>
    </row>
    <row r="243" spans="2:12" x14ac:dyDescent="0.25">
      <c r="B243" s="918"/>
      <c r="C243" s="919"/>
      <c r="D243" s="919"/>
      <c r="E243" s="919"/>
      <c r="F243" s="919"/>
      <c r="G243" s="920"/>
      <c r="H243" s="918"/>
      <c r="I243" s="919"/>
      <c r="J243" s="919"/>
      <c r="K243" s="919"/>
      <c r="L243" s="920"/>
    </row>
    <row r="244" spans="2:12" x14ac:dyDescent="0.25">
      <c r="B244" s="918"/>
      <c r="C244" s="919"/>
      <c r="D244" s="919"/>
      <c r="E244" s="919"/>
      <c r="F244" s="919"/>
      <c r="G244" s="920"/>
      <c r="H244" s="918"/>
      <c r="I244" s="919"/>
      <c r="J244" s="919"/>
      <c r="K244" s="919"/>
      <c r="L244" s="920"/>
    </row>
    <row r="245" spans="2:12" x14ac:dyDescent="0.25">
      <c r="B245" s="918"/>
      <c r="C245" s="919"/>
      <c r="D245" s="919"/>
      <c r="E245" s="919"/>
      <c r="F245" s="919"/>
      <c r="G245" s="920"/>
      <c r="H245" s="918"/>
      <c r="I245" s="919"/>
      <c r="J245" s="919"/>
      <c r="K245" s="919"/>
      <c r="L245" s="920"/>
    </row>
    <row r="246" spans="2:12" x14ac:dyDescent="0.25">
      <c r="B246" s="918"/>
      <c r="C246" s="919"/>
      <c r="D246" s="919"/>
      <c r="E246" s="919"/>
      <c r="F246" s="919"/>
      <c r="G246" s="920"/>
      <c r="H246" s="918"/>
      <c r="I246" s="919"/>
      <c r="J246" s="919"/>
      <c r="K246" s="919"/>
      <c r="L246" s="920"/>
    </row>
    <row r="247" spans="2:12" x14ac:dyDescent="0.25">
      <c r="B247" s="918"/>
      <c r="C247" s="919"/>
      <c r="D247" s="919"/>
      <c r="E247" s="919"/>
      <c r="F247" s="919"/>
      <c r="G247" s="920"/>
      <c r="H247" s="918"/>
      <c r="I247" s="919"/>
      <c r="J247" s="919"/>
      <c r="K247" s="919"/>
      <c r="L247" s="920"/>
    </row>
    <row r="248" spans="2:12" x14ac:dyDescent="0.25">
      <c r="B248" s="918"/>
      <c r="C248" s="919"/>
      <c r="D248" s="919"/>
      <c r="E248" s="919"/>
      <c r="F248" s="919"/>
      <c r="G248" s="920"/>
      <c r="H248" s="918"/>
      <c r="I248" s="919"/>
      <c r="J248" s="919"/>
      <c r="K248" s="919"/>
      <c r="L248" s="920"/>
    </row>
    <row r="249" spans="2:12" x14ac:dyDescent="0.25">
      <c r="B249" s="918"/>
      <c r="C249" s="919"/>
      <c r="D249" s="919"/>
      <c r="E249" s="919"/>
      <c r="F249" s="919"/>
      <c r="G249" s="920"/>
      <c r="H249" s="918"/>
      <c r="I249" s="919"/>
      <c r="J249" s="919"/>
      <c r="K249" s="919"/>
      <c r="L249" s="920"/>
    </row>
    <row r="250" spans="2:12" x14ac:dyDescent="0.25">
      <c r="B250" s="918"/>
      <c r="C250" s="919"/>
      <c r="D250" s="919"/>
      <c r="E250" s="919"/>
      <c r="F250" s="919"/>
      <c r="G250" s="920"/>
      <c r="H250" s="918"/>
      <c r="I250" s="919"/>
      <c r="J250" s="919"/>
      <c r="K250" s="919"/>
      <c r="L250" s="920"/>
    </row>
    <row r="251" spans="2:12" ht="15" customHeight="1" x14ac:dyDescent="0.25">
      <c r="B251" s="1072">
        <v>27</v>
      </c>
      <c r="C251" s="1073"/>
      <c r="D251" s="1073"/>
      <c r="E251" s="1073"/>
      <c r="F251" s="1073"/>
      <c r="G251" s="1074"/>
      <c r="H251" s="1072">
        <v>28</v>
      </c>
      <c r="I251" s="1073"/>
      <c r="J251" s="1073"/>
      <c r="K251" s="1073"/>
      <c r="L251" s="1074"/>
    </row>
    <row r="252" spans="2:12" ht="15.75" thickBot="1" x14ac:dyDescent="0.3">
      <c r="B252" s="1075"/>
      <c r="C252" s="1076"/>
      <c r="D252" s="1076"/>
      <c r="E252" s="1076"/>
      <c r="F252" s="1076"/>
      <c r="G252" s="1077"/>
      <c r="H252" s="1075"/>
      <c r="I252" s="1076"/>
      <c r="J252" s="1076"/>
      <c r="K252" s="1076"/>
      <c r="L252" s="1077"/>
    </row>
    <row r="253" spans="2:12" ht="14.25" customHeight="1" x14ac:dyDescent="0.25">
      <c r="B253" s="921" t="s">
        <v>551</v>
      </c>
      <c r="C253" s="922"/>
      <c r="D253" s="922"/>
      <c r="E253" s="922"/>
      <c r="F253" s="922"/>
      <c r="G253" s="923"/>
      <c r="H253" s="921" t="s">
        <v>552</v>
      </c>
      <c r="I253" s="922"/>
      <c r="J253" s="922"/>
      <c r="K253" s="922"/>
      <c r="L253" s="923"/>
    </row>
    <row r="254" spans="2:12" x14ac:dyDescent="0.25">
      <c r="B254" s="918"/>
      <c r="C254" s="919"/>
      <c r="D254" s="919"/>
      <c r="E254" s="919"/>
      <c r="F254" s="919"/>
      <c r="G254" s="920"/>
      <c r="H254" s="918"/>
      <c r="I254" s="919"/>
      <c r="J254" s="919"/>
      <c r="K254" s="919"/>
      <c r="L254" s="920"/>
    </row>
    <row r="255" spans="2:12" x14ac:dyDescent="0.25">
      <c r="B255" s="918"/>
      <c r="C255" s="919"/>
      <c r="D255" s="919"/>
      <c r="E255" s="919"/>
      <c r="F255" s="919"/>
      <c r="G255" s="920"/>
      <c r="H255" s="918"/>
      <c r="I255" s="919"/>
      <c r="J255" s="919"/>
      <c r="K255" s="919"/>
      <c r="L255" s="920"/>
    </row>
    <row r="256" spans="2:12" x14ac:dyDescent="0.25">
      <c r="B256" s="918"/>
      <c r="C256" s="919"/>
      <c r="D256" s="919"/>
      <c r="E256" s="919"/>
      <c r="F256" s="919"/>
      <c r="G256" s="920"/>
      <c r="H256" s="918"/>
      <c r="I256" s="919"/>
      <c r="J256" s="919"/>
      <c r="K256" s="919"/>
      <c r="L256" s="920"/>
    </row>
    <row r="257" spans="2:12" x14ac:dyDescent="0.25">
      <c r="B257" s="918"/>
      <c r="C257" s="919"/>
      <c r="D257" s="919"/>
      <c r="E257" s="919"/>
      <c r="F257" s="919"/>
      <c r="G257" s="920"/>
      <c r="H257" s="918"/>
      <c r="I257" s="919"/>
      <c r="J257" s="919"/>
      <c r="K257" s="919"/>
      <c r="L257" s="920"/>
    </row>
    <row r="258" spans="2:12" x14ac:dyDescent="0.25">
      <c r="B258" s="918"/>
      <c r="C258" s="919"/>
      <c r="D258" s="919"/>
      <c r="E258" s="919"/>
      <c r="F258" s="919"/>
      <c r="G258" s="920"/>
      <c r="H258" s="918"/>
      <c r="I258" s="919"/>
      <c r="J258" s="919"/>
      <c r="K258" s="919"/>
      <c r="L258" s="920"/>
    </row>
    <row r="259" spans="2:12" x14ac:dyDescent="0.25">
      <c r="B259" s="918"/>
      <c r="C259" s="919"/>
      <c r="D259" s="919"/>
      <c r="E259" s="919"/>
      <c r="F259" s="919"/>
      <c r="G259" s="920"/>
      <c r="H259" s="918"/>
      <c r="I259" s="919"/>
      <c r="J259" s="919"/>
      <c r="K259" s="919"/>
      <c r="L259" s="920"/>
    </row>
    <row r="260" spans="2:12" x14ac:dyDescent="0.25">
      <c r="B260" s="918"/>
      <c r="C260" s="919"/>
      <c r="D260" s="919"/>
      <c r="E260" s="919"/>
      <c r="F260" s="919"/>
      <c r="G260" s="920"/>
      <c r="H260" s="918"/>
      <c r="I260" s="919"/>
      <c r="J260" s="919"/>
      <c r="K260" s="919"/>
      <c r="L260" s="920"/>
    </row>
    <row r="261" spans="2:12" x14ac:dyDescent="0.25">
      <c r="B261" s="918"/>
      <c r="C261" s="919"/>
      <c r="D261" s="919"/>
      <c r="E261" s="919"/>
      <c r="F261" s="919"/>
      <c r="G261" s="920"/>
      <c r="H261" s="918"/>
      <c r="I261" s="919"/>
      <c r="J261" s="919"/>
      <c r="K261" s="919"/>
      <c r="L261" s="920"/>
    </row>
    <row r="262" spans="2:12" x14ac:dyDescent="0.25">
      <c r="B262" s="918"/>
      <c r="C262" s="919"/>
      <c r="D262" s="919"/>
      <c r="E262" s="919"/>
      <c r="F262" s="919"/>
      <c r="G262" s="920"/>
      <c r="H262" s="918"/>
      <c r="I262" s="919"/>
      <c r="J262" s="919"/>
      <c r="K262" s="919"/>
      <c r="L262" s="920"/>
    </row>
    <row r="263" spans="2:12" x14ac:dyDescent="0.25">
      <c r="B263" s="918"/>
      <c r="C263" s="919"/>
      <c r="D263" s="919"/>
      <c r="E263" s="919"/>
      <c r="F263" s="919"/>
      <c r="G263" s="920"/>
      <c r="H263" s="918"/>
      <c r="I263" s="919"/>
      <c r="J263" s="919"/>
      <c r="K263" s="919"/>
      <c r="L263" s="920"/>
    </row>
    <row r="264" spans="2:12" x14ac:dyDescent="0.25">
      <c r="B264" s="918"/>
      <c r="C264" s="919"/>
      <c r="D264" s="919"/>
      <c r="E264" s="919"/>
      <c r="F264" s="919"/>
      <c r="G264" s="920"/>
      <c r="H264" s="918"/>
      <c r="I264" s="919"/>
      <c r="J264" s="919"/>
      <c r="K264" s="919"/>
      <c r="L264" s="920"/>
    </row>
    <row r="265" spans="2:12" x14ac:dyDescent="0.25">
      <c r="B265" s="918"/>
      <c r="C265" s="919"/>
      <c r="D265" s="919"/>
      <c r="E265" s="919"/>
      <c r="F265" s="919"/>
      <c r="G265" s="920"/>
      <c r="H265" s="918"/>
      <c r="I265" s="919"/>
      <c r="J265" s="919"/>
      <c r="K265" s="919"/>
      <c r="L265" s="920"/>
    </row>
    <row r="266" spans="2:12" x14ac:dyDescent="0.25">
      <c r="B266" s="918"/>
      <c r="C266" s="919"/>
      <c r="D266" s="919"/>
      <c r="E266" s="919"/>
      <c r="F266" s="919"/>
      <c r="G266" s="920"/>
      <c r="H266" s="918"/>
      <c r="I266" s="919"/>
      <c r="J266" s="919"/>
      <c r="K266" s="919"/>
      <c r="L266" s="920"/>
    </row>
    <row r="267" spans="2:12" ht="15" customHeight="1" x14ac:dyDescent="0.25">
      <c r="B267" s="1072">
        <v>27</v>
      </c>
      <c r="C267" s="1073"/>
      <c r="D267" s="1073"/>
      <c r="E267" s="1073"/>
      <c r="F267" s="1073"/>
      <c r="G267" s="1074"/>
      <c r="H267" s="1072">
        <v>28</v>
      </c>
      <c r="I267" s="1073"/>
      <c r="J267" s="1073"/>
      <c r="K267" s="1073"/>
      <c r="L267" s="1074"/>
    </row>
    <row r="268" spans="2:12" ht="15.75" thickBot="1" x14ac:dyDescent="0.3">
      <c r="B268" s="1075"/>
      <c r="C268" s="1076"/>
      <c r="D268" s="1076"/>
      <c r="E268" s="1076"/>
      <c r="F268" s="1076"/>
      <c r="G268" s="1077"/>
      <c r="H268" s="1075"/>
      <c r="I268" s="1076"/>
      <c r="J268" s="1076"/>
      <c r="K268" s="1076"/>
      <c r="L268" s="1077"/>
    </row>
    <row r="269" spans="2:12" ht="14.25" customHeight="1" x14ac:dyDescent="0.25">
      <c r="B269" s="921" t="s">
        <v>551</v>
      </c>
      <c r="C269" s="922"/>
      <c r="D269" s="922"/>
      <c r="E269" s="922"/>
      <c r="F269" s="922"/>
      <c r="G269" s="923"/>
      <c r="H269" s="921" t="s">
        <v>552</v>
      </c>
      <c r="I269" s="922"/>
      <c r="J269" s="922"/>
      <c r="K269" s="922"/>
      <c r="L269" s="923"/>
    </row>
    <row r="270" spans="2:12" x14ac:dyDescent="0.25">
      <c r="B270" s="918"/>
      <c r="C270" s="919"/>
      <c r="D270" s="919"/>
      <c r="E270" s="919"/>
      <c r="F270" s="919"/>
      <c r="G270" s="920"/>
      <c r="H270" s="918"/>
      <c r="I270" s="919"/>
      <c r="J270" s="919"/>
      <c r="K270" s="919"/>
      <c r="L270" s="920"/>
    </row>
    <row r="271" spans="2:12" x14ac:dyDescent="0.25">
      <c r="B271" s="918"/>
      <c r="C271" s="919"/>
      <c r="D271" s="919"/>
      <c r="E271" s="919"/>
      <c r="F271" s="919"/>
      <c r="G271" s="920"/>
      <c r="H271" s="918"/>
      <c r="I271" s="919"/>
      <c r="J271" s="919"/>
      <c r="K271" s="919"/>
      <c r="L271" s="920"/>
    </row>
    <row r="272" spans="2:12" x14ac:dyDescent="0.25">
      <c r="B272" s="918"/>
      <c r="C272" s="919"/>
      <c r="D272" s="919"/>
      <c r="E272" s="919"/>
      <c r="F272" s="919"/>
      <c r="G272" s="920"/>
      <c r="H272" s="918"/>
      <c r="I272" s="919"/>
      <c r="J272" s="919"/>
      <c r="K272" s="919"/>
      <c r="L272" s="920"/>
    </row>
    <row r="273" spans="2:12" x14ac:dyDescent="0.25">
      <c r="B273" s="918"/>
      <c r="C273" s="919"/>
      <c r="D273" s="919"/>
      <c r="E273" s="919"/>
      <c r="F273" s="919"/>
      <c r="G273" s="920"/>
      <c r="H273" s="918"/>
      <c r="I273" s="919"/>
      <c r="J273" s="919"/>
      <c r="K273" s="919"/>
      <c r="L273" s="920"/>
    </row>
    <row r="274" spans="2:12" x14ac:dyDescent="0.25">
      <c r="B274" s="918"/>
      <c r="C274" s="919"/>
      <c r="D274" s="919"/>
      <c r="E274" s="919"/>
      <c r="F274" s="919"/>
      <c r="G274" s="920"/>
      <c r="H274" s="918"/>
      <c r="I274" s="919"/>
      <c r="J274" s="919"/>
      <c r="K274" s="919"/>
      <c r="L274" s="920"/>
    </row>
    <row r="275" spans="2:12" x14ac:dyDescent="0.25">
      <c r="B275" s="918"/>
      <c r="C275" s="919"/>
      <c r="D275" s="919"/>
      <c r="E275" s="919"/>
      <c r="F275" s="919"/>
      <c r="G275" s="920"/>
      <c r="H275" s="918"/>
      <c r="I275" s="919"/>
      <c r="J275" s="919"/>
      <c r="K275" s="919"/>
      <c r="L275" s="920"/>
    </row>
    <row r="276" spans="2:12" x14ac:dyDescent="0.25">
      <c r="B276" s="918"/>
      <c r="C276" s="919"/>
      <c r="D276" s="919"/>
      <c r="E276" s="919"/>
      <c r="F276" s="919"/>
      <c r="G276" s="920"/>
      <c r="H276" s="918"/>
      <c r="I276" s="919"/>
      <c r="J276" s="919"/>
      <c r="K276" s="919"/>
      <c r="L276" s="920"/>
    </row>
    <row r="277" spans="2:12" x14ac:dyDescent="0.25">
      <c r="B277" s="918"/>
      <c r="C277" s="919"/>
      <c r="D277" s="919"/>
      <c r="E277" s="919"/>
      <c r="F277" s="919"/>
      <c r="G277" s="920"/>
      <c r="H277" s="918"/>
      <c r="I277" s="919"/>
      <c r="J277" s="919"/>
      <c r="K277" s="919"/>
      <c r="L277" s="920"/>
    </row>
    <row r="278" spans="2:12" x14ac:dyDescent="0.25">
      <c r="B278" s="918"/>
      <c r="C278" s="919"/>
      <c r="D278" s="919"/>
      <c r="E278" s="919"/>
      <c r="F278" s="919"/>
      <c r="G278" s="920"/>
      <c r="H278" s="918"/>
      <c r="I278" s="919"/>
      <c r="J278" s="919"/>
      <c r="K278" s="919"/>
      <c r="L278" s="920"/>
    </row>
    <row r="279" spans="2:12" x14ac:dyDescent="0.25">
      <c r="B279" s="918"/>
      <c r="C279" s="919"/>
      <c r="D279" s="919"/>
      <c r="E279" s="919"/>
      <c r="F279" s="919"/>
      <c r="G279" s="920"/>
      <c r="H279" s="918"/>
      <c r="I279" s="919"/>
      <c r="J279" s="919"/>
      <c r="K279" s="919"/>
      <c r="L279" s="920"/>
    </row>
    <row r="280" spans="2:12" x14ac:dyDescent="0.25">
      <c r="B280" s="918"/>
      <c r="C280" s="919"/>
      <c r="D280" s="919"/>
      <c r="E280" s="919"/>
      <c r="F280" s="919"/>
      <c r="G280" s="920"/>
      <c r="H280" s="918"/>
      <c r="I280" s="919"/>
      <c r="J280" s="919"/>
      <c r="K280" s="919"/>
      <c r="L280" s="920"/>
    </row>
    <row r="281" spans="2:12" x14ac:dyDescent="0.25">
      <c r="B281" s="918"/>
      <c r="C281" s="919"/>
      <c r="D281" s="919"/>
      <c r="E281" s="919"/>
      <c r="F281" s="919"/>
      <c r="G281" s="920"/>
      <c r="H281" s="918"/>
      <c r="I281" s="919"/>
      <c r="J281" s="919"/>
      <c r="K281" s="919"/>
      <c r="L281" s="920"/>
    </row>
    <row r="282" spans="2:12" x14ac:dyDescent="0.25">
      <c r="B282" s="918"/>
      <c r="C282" s="919"/>
      <c r="D282" s="919"/>
      <c r="E282" s="919"/>
      <c r="F282" s="919"/>
      <c r="G282" s="920"/>
      <c r="H282" s="918"/>
      <c r="I282" s="919"/>
      <c r="J282" s="919"/>
      <c r="K282" s="919"/>
      <c r="L282" s="920"/>
    </row>
    <row r="283" spans="2:12" ht="15" customHeight="1" x14ac:dyDescent="0.25">
      <c r="B283" s="1072">
        <v>27</v>
      </c>
      <c r="C283" s="1073"/>
      <c r="D283" s="1073"/>
      <c r="E283" s="1073"/>
      <c r="F283" s="1073"/>
      <c r="G283" s="1074"/>
      <c r="H283" s="1072">
        <v>28</v>
      </c>
      <c r="I283" s="1073"/>
      <c r="J283" s="1073"/>
      <c r="K283" s="1073"/>
      <c r="L283" s="1074"/>
    </row>
    <row r="284" spans="2:12" ht="15.75" thickBot="1" x14ac:dyDescent="0.3">
      <c r="B284" s="1075"/>
      <c r="C284" s="1076"/>
      <c r="D284" s="1076"/>
      <c r="E284" s="1076"/>
      <c r="F284" s="1076"/>
      <c r="G284" s="1077"/>
      <c r="H284" s="1075"/>
      <c r="I284" s="1076"/>
      <c r="J284" s="1076"/>
      <c r="K284" s="1076"/>
      <c r="L284" s="1077"/>
    </row>
    <row r="285" spans="2:12" ht="35.25" customHeight="1" thickBot="1" x14ac:dyDescent="0.3">
      <c r="B285" s="1091" t="s">
        <v>1076</v>
      </c>
      <c r="C285" s="1080"/>
      <c r="D285" s="1080"/>
      <c r="E285" s="1080"/>
      <c r="F285" s="1080"/>
      <c r="G285" s="1080"/>
      <c r="H285" s="1080"/>
      <c r="I285" s="1080"/>
      <c r="J285" s="1080"/>
      <c r="K285" s="1080"/>
      <c r="L285" s="1081"/>
    </row>
  </sheetData>
  <mergeCells count="86">
    <mergeCell ref="B1:L2"/>
    <mergeCell ref="B3:E3"/>
    <mergeCell ref="G3:I3"/>
    <mergeCell ref="J3:L3"/>
    <mergeCell ref="B4:G4"/>
    <mergeCell ref="H4:I4"/>
    <mergeCell ref="K4:L4"/>
    <mergeCell ref="B5:G5"/>
    <mergeCell ref="H5:I5"/>
    <mergeCell ref="K5:L5"/>
    <mergeCell ref="B6:L6"/>
    <mergeCell ref="B7:G20"/>
    <mergeCell ref="H7:L20"/>
    <mergeCell ref="B21:G22"/>
    <mergeCell ref="H21:L22"/>
    <mergeCell ref="B23:G36"/>
    <mergeCell ref="H23:L36"/>
    <mergeCell ref="B37:G38"/>
    <mergeCell ref="H37:L38"/>
    <mergeCell ref="B39:G52"/>
    <mergeCell ref="H39:L52"/>
    <mergeCell ref="B53:G54"/>
    <mergeCell ref="H53:L54"/>
    <mergeCell ref="B55:G68"/>
    <mergeCell ref="H55:L68"/>
    <mergeCell ref="B69:G70"/>
    <mergeCell ref="H69:L70"/>
    <mergeCell ref="B71:G84"/>
    <mergeCell ref="H71:L84"/>
    <mergeCell ref="B85:G86"/>
    <mergeCell ref="H85:L86"/>
    <mergeCell ref="B135:G136"/>
    <mergeCell ref="H135:L136"/>
    <mergeCell ref="B87:L87"/>
    <mergeCell ref="B88:G101"/>
    <mergeCell ref="H88:L101"/>
    <mergeCell ref="B102:G103"/>
    <mergeCell ref="H102:L103"/>
    <mergeCell ref="B104:G117"/>
    <mergeCell ref="H104:L117"/>
    <mergeCell ref="B118:G119"/>
    <mergeCell ref="H118:L119"/>
    <mergeCell ref="B120:L120"/>
    <mergeCell ref="B121:G134"/>
    <mergeCell ref="H121:L134"/>
    <mergeCell ref="B185:G186"/>
    <mergeCell ref="H185:L186"/>
    <mergeCell ref="B137:G150"/>
    <mergeCell ref="H137:L150"/>
    <mergeCell ref="B151:G152"/>
    <mergeCell ref="H151:L152"/>
    <mergeCell ref="B153:L153"/>
    <mergeCell ref="B154:G167"/>
    <mergeCell ref="H154:L167"/>
    <mergeCell ref="B168:G169"/>
    <mergeCell ref="H168:L169"/>
    <mergeCell ref="B170:L170"/>
    <mergeCell ref="B171:G184"/>
    <mergeCell ref="H171:L184"/>
    <mergeCell ref="B235:G236"/>
    <mergeCell ref="H235:L236"/>
    <mergeCell ref="B187:G200"/>
    <mergeCell ref="H187:L200"/>
    <mergeCell ref="B201:G202"/>
    <mergeCell ref="H201:L202"/>
    <mergeCell ref="B203:L203"/>
    <mergeCell ref="B204:G217"/>
    <mergeCell ref="H204:L217"/>
    <mergeCell ref="B218:G219"/>
    <mergeCell ref="H218:L219"/>
    <mergeCell ref="B220:L220"/>
    <mergeCell ref="B221:G234"/>
    <mergeCell ref="H221:L234"/>
    <mergeCell ref="B237:G250"/>
    <mergeCell ref="H237:L250"/>
    <mergeCell ref="B251:G252"/>
    <mergeCell ref="H251:L252"/>
    <mergeCell ref="B253:G266"/>
    <mergeCell ref="H253:L266"/>
    <mergeCell ref="B285:L285"/>
    <mergeCell ref="B267:G268"/>
    <mergeCell ref="H267:L268"/>
    <mergeCell ref="B269:G282"/>
    <mergeCell ref="H269:L282"/>
    <mergeCell ref="B283:G284"/>
    <mergeCell ref="H283:L284"/>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B1:M168"/>
  <sheetViews>
    <sheetView view="pageBreakPreview" topLeftCell="A4" zoomScale="85" zoomScaleNormal="100" zoomScaleSheetLayoutView="85" zoomScalePageLayoutView="110" workbookViewId="0">
      <selection activeCell="N271" sqref="N271"/>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1.42578125" style="126" hidden="1" customWidth="1"/>
    <col min="14" max="16384" width="11.42578125" style="126"/>
  </cols>
  <sheetData>
    <row r="1" spans="2:12" ht="27.75" customHeight="1" x14ac:dyDescent="0.25">
      <c r="B1" s="924" t="s">
        <v>329</v>
      </c>
      <c r="C1" s="925"/>
      <c r="D1" s="925"/>
      <c r="E1" s="925"/>
      <c r="F1" s="925"/>
      <c r="G1" s="925"/>
      <c r="H1" s="925"/>
      <c r="I1" s="925"/>
      <c r="J1" s="925"/>
      <c r="K1" s="925"/>
      <c r="L1" s="926"/>
    </row>
    <row r="2" spans="2:12" ht="11.25" customHeight="1" x14ac:dyDescent="0.25">
      <c r="B2" s="927"/>
      <c r="C2" s="928"/>
      <c r="D2" s="928"/>
      <c r="E2" s="928"/>
      <c r="F2" s="928"/>
      <c r="G2" s="928"/>
      <c r="H2" s="928"/>
      <c r="I2" s="928"/>
      <c r="J2" s="928"/>
      <c r="K2" s="928"/>
      <c r="L2" s="929"/>
    </row>
    <row r="3" spans="2:12" ht="24.95" customHeight="1" x14ac:dyDescent="0.25">
      <c r="B3" s="930" t="s">
        <v>375</v>
      </c>
      <c r="C3" s="931"/>
      <c r="D3" s="931"/>
      <c r="E3" s="932"/>
      <c r="F3" s="153">
        <v>44055</v>
      </c>
      <c r="G3" s="930" t="s">
        <v>376</v>
      </c>
      <c r="H3" s="931"/>
      <c r="I3" s="932"/>
      <c r="J3" s="1006">
        <v>44062</v>
      </c>
      <c r="K3" s="931"/>
      <c r="L3" s="932"/>
    </row>
    <row r="4" spans="2:12" ht="24.95" customHeight="1" x14ac:dyDescent="0.25">
      <c r="B4" s="1085" t="s">
        <v>327</v>
      </c>
      <c r="C4" s="937"/>
      <c r="D4" s="937"/>
      <c r="E4" s="937"/>
      <c r="F4" s="937"/>
      <c r="G4" s="938"/>
      <c r="H4" s="1086" t="s">
        <v>597</v>
      </c>
      <c r="I4" s="1087"/>
      <c r="J4" s="194" t="s">
        <v>2</v>
      </c>
      <c r="K4" s="942" t="s">
        <v>0</v>
      </c>
      <c r="L4" s="943"/>
    </row>
    <row r="5" spans="2:12" ht="24.95" customHeight="1" x14ac:dyDescent="0.25">
      <c r="B5" s="1092"/>
      <c r="C5" s="940"/>
      <c r="D5" s="940"/>
      <c r="E5" s="940"/>
      <c r="F5" s="940"/>
      <c r="G5" s="941"/>
      <c r="H5" s="1088" t="s">
        <v>598</v>
      </c>
      <c r="I5" s="1089"/>
      <c r="J5" s="194">
        <v>2</v>
      </c>
      <c r="K5" s="942" t="s">
        <v>377</v>
      </c>
      <c r="L5" s="943"/>
    </row>
    <row r="6" spans="2:12" ht="24.95" customHeight="1" thickBot="1" x14ac:dyDescent="0.3">
      <c r="B6" s="937" t="s">
        <v>1077</v>
      </c>
      <c r="C6" s="937"/>
      <c r="D6" s="937"/>
      <c r="E6" s="937"/>
      <c r="F6" s="937"/>
      <c r="G6" s="937"/>
      <c r="H6" s="937"/>
      <c r="I6" s="937"/>
      <c r="J6" s="937"/>
      <c r="K6" s="937"/>
      <c r="L6" s="1090"/>
    </row>
    <row r="7" spans="2:12" x14ac:dyDescent="0.25">
      <c r="B7" s="921" t="s">
        <v>551</v>
      </c>
      <c r="C7" s="922"/>
      <c r="D7" s="922"/>
      <c r="E7" s="922"/>
      <c r="F7" s="922"/>
      <c r="G7" s="923"/>
      <c r="H7" s="921" t="s">
        <v>552</v>
      </c>
      <c r="I7" s="922"/>
      <c r="J7" s="922"/>
      <c r="K7" s="922"/>
      <c r="L7" s="923"/>
    </row>
    <row r="8" spans="2:12" x14ac:dyDescent="0.25">
      <c r="B8" s="918"/>
      <c r="C8" s="919"/>
      <c r="D8" s="919"/>
      <c r="E8" s="919"/>
      <c r="F8" s="919"/>
      <c r="G8" s="920"/>
      <c r="H8" s="918"/>
      <c r="I8" s="919"/>
      <c r="J8" s="919"/>
      <c r="K8" s="919"/>
      <c r="L8" s="920"/>
    </row>
    <row r="9" spans="2:12" x14ac:dyDescent="0.25">
      <c r="B9" s="918"/>
      <c r="C9" s="919"/>
      <c r="D9" s="919"/>
      <c r="E9" s="919"/>
      <c r="F9" s="919"/>
      <c r="G9" s="920"/>
      <c r="H9" s="918"/>
      <c r="I9" s="919"/>
      <c r="J9" s="919"/>
      <c r="K9" s="919"/>
      <c r="L9" s="920"/>
    </row>
    <row r="10" spans="2:12" x14ac:dyDescent="0.25">
      <c r="B10" s="918"/>
      <c r="C10" s="919"/>
      <c r="D10" s="919"/>
      <c r="E10" s="919"/>
      <c r="F10" s="919"/>
      <c r="G10" s="920"/>
      <c r="H10" s="918"/>
      <c r="I10" s="919"/>
      <c r="J10" s="919"/>
      <c r="K10" s="919"/>
      <c r="L10" s="920"/>
    </row>
    <row r="11" spans="2:12" x14ac:dyDescent="0.25">
      <c r="B11" s="918"/>
      <c r="C11" s="919"/>
      <c r="D11" s="919"/>
      <c r="E11" s="919"/>
      <c r="F11" s="919"/>
      <c r="G11" s="920"/>
      <c r="H11" s="918"/>
      <c r="I11" s="919"/>
      <c r="J11" s="919"/>
      <c r="K11" s="919"/>
      <c r="L11" s="920"/>
    </row>
    <row r="12" spans="2:12" x14ac:dyDescent="0.25">
      <c r="B12" s="918"/>
      <c r="C12" s="919"/>
      <c r="D12" s="919"/>
      <c r="E12" s="919"/>
      <c r="F12" s="919"/>
      <c r="G12" s="920"/>
      <c r="H12" s="918"/>
      <c r="I12" s="919"/>
      <c r="J12" s="919"/>
      <c r="K12" s="919"/>
      <c r="L12" s="920"/>
    </row>
    <row r="13" spans="2:12" x14ac:dyDescent="0.25">
      <c r="B13" s="918"/>
      <c r="C13" s="919"/>
      <c r="D13" s="919"/>
      <c r="E13" s="919"/>
      <c r="F13" s="919"/>
      <c r="G13" s="920"/>
      <c r="H13" s="918"/>
      <c r="I13" s="919"/>
      <c r="J13" s="919"/>
      <c r="K13" s="919"/>
      <c r="L13" s="920"/>
    </row>
    <row r="14" spans="2:12" x14ac:dyDescent="0.25">
      <c r="B14" s="918"/>
      <c r="C14" s="919"/>
      <c r="D14" s="919"/>
      <c r="E14" s="919"/>
      <c r="F14" s="919"/>
      <c r="G14" s="920"/>
      <c r="H14" s="918"/>
      <c r="I14" s="919"/>
      <c r="J14" s="919"/>
      <c r="K14" s="919"/>
      <c r="L14" s="920"/>
    </row>
    <row r="15" spans="2:12" x14ac:dyDescent="0.25">
      <c r="B15" s="918"/>
      <c r="C15" s="919"/>
      <c r="D15" s="919"/>
      <c r="E15" s="919"/>
      <c r="F15" s="919"/>
      <c r="G15" s="920"/>
      <c r="H15" s="918"/>
      <c r="I15" s="919"/>
      <c r="J15" s="919"/>
      <c r="K15" s="919"/>
      <c r="L15" s="920"/>
    </row>
    <row r="16" spans="2:12" x14ac:dyDescent="0.25">
      <c r="B16" s="918"/>
      <c r="C16" s="919"/>
      <c r="D16" s="919"/>
      <c r="E16" s="919"/>
      <c r="F16" s="919"/>
      <c r="G16" s="920"/>
      <c r="H16" s="918"/>
      <c r="I16" s="919"/>
      <c r="J16" s="919"/>
      <c r="K16" s="919"/>
      <c r="L16" s="920"/>
    </row>
    <row r="17" spans="2:12" x14ac:dyDescent="0.25">
      <c r="B17" s="918"/>
      <c r="C17" s="919"/>
      <c r="D17" s="919"/>
      <c r="E17" s="919"/>
      <c r="F17" s="919"/>
      <c r="G17" s="920"/>
      <c r="H17" s="918"/>
      <c r="I17" s="919"/>
      <c r="J17" s="919"/>
      <c r="K17" s="919"/>
      <c r="L17" s="920"/>
    </row>
    <row r="18" spans="2:12" x14ac:dyDescent="0.25">
      <c r="B18" s="918"/>
      <c r="C18" s="919"/>
      <c r="D18" s="919"/>
      <c r="E18" s="919"/>
      <c r="F18" s="919"/>
      <c r="G18" s="920"/>
      <c r="H18" s="918"/>
      <c r="I18" s="919"/>
      <c r="J18" s="919"/>
      <c r="K18" s="919"/>
      <c r="L18" s="920"/>
    </row>
    <row r="19" spans="2:12" x14ac:dyDescent="0.25">
      <c r="B19" s="918"/>
      <c r="C19" s="919"/>
      <c r="D19" s="919"/>
      <c r="E19" s="919"/>
      <c r="F19" s="919"/>
      <c r="G19" s="920"/>
      <c r="H19" s="918"/>
      <c r="I19" s="919"/>
      <c r="J19" s="919"/>
      <c r="K19" s="919"/>
      <c r="L19" s="920"/>
    </row>
    <row r="20" spans="2:12" x14ac:dyDescent="0.25">
      <c r="B20" s="918"/>
      <c r="C20" s="919"/>
      <c r="D20" s="919"/>
      <c r="E20" s="919"/>
      <c r="F20" s="919"/>
      <c r="G20" s="920"/>
      <c r="H20" s="918"/>
      <c r="I20" s="919"/>
      <c r="J20" s="919"/>
      <c r="K20" s="919"/>
      <c r="L20" s="920"/>
    </row>
    <row r="21" spans="2:12" ht="15" customHeight="1" x14ac:dyDescent="0.25">
      <c r="B21" s="1072">
        <v>1</v>
      </c>
      <c r="C21" s="1073"/>
      <c r="D21" s="1073"/>
      <c r="E21" s="1073"/>
      <c r="F21" s="1073"/>
      <c r="G21" s="1074"/>
      <c r="H21" s="1072">
        <v>2</v>
      </c>
      <c r="I21" s="1073"/>
      <c r="J21" s="1073"/>
      <c r="K21" s="1073"/>
      <c r="L21" s="1074"/>
    </row>
    <row r="22" spans="2:12" ht="15.75" thickBot="1" x14ac:dyDescent="0.3">
      <c r="B22" s="1075"/>
      <c r="C22" s="1076"/>
      <c r="D22" s="1076"/>
      <c r="E22" s="1076"/>
      <c r="F22" s="1076"/>
      <c r="G22" s="1077"/>
      <c r="H22" s="1075"/>
      <c r="I22" s="1076"/>
      <c r="J22" s="1076"/>
      <c r="K22" s="1076"/>
      <c r="L22" s="1077"/>
    </row>
    <row r="23" spans="2:12" x14ac:dyDescent="0.25">
      <c r="B23" s="921" t="s">
        <v>551</v>
      </c>
      <c r="C23" s="922"/>
      <c r="D23" s="922"/>
      <c r="E23" s="922"/>
      <c r="F23" s="922"/>
      <c r="G23" s="923"/>
      <c r="H23" s="921" t="s">
        <v>552</v>
      </c>
      <c r="I23" s="922"/>
      <c r="J23" s="922"/>
      <c r="K23" s="922"/>
      <c r="L23" s="923"/>
    </row>
    <row r="24" spans="2:12" x14ac:dyDescent="0.25">
      <c r="B24" s="918"/>
      <c r="C24" s="919"/>
      <c r="D24" s="919"/>
      <c r="E24" s="919"/>
      <c r="F24" s="919"/>
      <c r="G24" s="920"/>
      <c r="H24" s="918"/>
      <c r="I24" s="919"/>
      <c r="J24" s="919"/>
      <c r="K24" s="919"/>
      <c r="L24" s="920"/>
    </row>
    <row r="25" spans="2:12" x14ac:dyDescent="0.25">
      <c r="B25" s="918"/>
      <c r="C25" s="919"/>
      <c r="D25" s="919"/>
      <c r="E25" s="919"/>
      <c r="F25" s="919"/>
      <c r="G25" s="920"/>
      <c r="H25" s="918"/>
      <c r="I25" s="919"/>
      <c r="J25" s="919"/>
      <c r="K25" s="919"/>
      <c r="L25" s="920"/>
    </row>
    <row r="26" spans="2:12" x14ac:dyDescent="0.25">
      <c r="B26" s="918"/>
      <c r="C26" s="919"/>
      <c r="D26" s="919"/>
      <c r="E26" s="919"/>
      <c r="F26" s="919"/>
      <c r="G26" s="920"/>
      <c r="H26" s="918"/>
      <c r="I26" s="919"/>
      <c r="J26" s="919"/>
      <c r="K26" s="919"/>
      <c r="L26" s="920"/>
    </row>
    <row r="27" spans="2:12" x14ac:dyDescent="0.25">
      <c r="B27" s="918"/>
      <c r="C27" s="919"/>
      <c r="D27" s="919"/>
      <c r="E27" s="919"/>
      <c r="F27" s="919"/>
      <c r="G27" s="920"/>
      <c r="H27" s="918"/>
      <c r="I27" s="919"/>
      <c r="J27" s="919"/>
      <c r="K27" s="919"/>
      <c r="L27" s="920"/>
    </row>
    <row r="28" spans="2:12" x14ac:dyDescent="0.25">
      <c r="B28" s="918"/>
      <c r="C28" s="919"/>
      <c r="D28" s="919"/>
      <c r="E28" s="919"/>
      <c r="F28" s="919"/>
      <c r="G28" s="920"/>
      <c r="H28" s="918"/>
      <c r="I28" s="919"/>
      <c r="J28" s="919"/>
      <c r="K28" s="919"/>
      <c r="L28" s="920"/>
    </row>
    <row r="29" spans="2:12" x14ac:dyDescent="0.25">
      <c r="B29" s="918"/>
      <c r="C29" s="919"/>
      <c r="D29" s="919"/>
      <c r="E29" s="919"/>
      <c r="F29" s="919"/>
      <c r="G29" s="920"/>
      <c r="H29" s="918"/>
      <c r="I29" s="919"/>
      <c r="J29" s="919"/>
      <c r="K29" s="919"/>
      <c r="L29" s="920"/>
    </row>
    <row r="30" spans="2:12" x14ac:dyDescent="0.25">
      <c r="B30" s="918"/>
      <c r="C30" s="919"/>
      <c r="D30" s="919"/>
      <c r="E30" s="919"/>
      <c r="F30" s="919"/>
      <c r="G30" s="920"/>
      <c r="H30" s="918"/>
      <c r="I30" s="919"/>
      <c r="J30" s="919"/>
      <c r="K30" s="919"/>
      <c r="L30" s="920"/>
    </row>
    <row r="31" spans="2:12" x14ac:dyDescent="0.25">
      <c r="B31" s="918"/>
      <c r="C31" s="919"/>
      <c r="D31" s="919"/>
      <c r="E31" s="919"/>
      <c r="F31" s="919"/>
      <c r="G31" s="920"/>
      <c r="H31" s="918"/>
      <c r="I31" s="919"/>
      <c r="J31" s="919"/>
      <c r="K31" s="919"/>
      <c r="L31" s="920"/>
    </row>
    <row r="32" spans="2:12" x14ac:dyDescent="0.25">
      <c r="B32" s="918"/>
      <c r="C32" s="919"/>
      <c r="D32" s="919"/>
      <c r="E32" s="919"/>
      <c r="F32" s="919"/>
      <c r="G32" s="920"/>
      <c r="H32" s="918"/>
      <c r="I32" s="919"/>
      <c r="J32" s="919"/>
      <c r="K32" s="919"/>
      <c r="L32" s="920"/>
    </row>
    <row r="33" spans="2:12" x14ac:dyDescent="0.25">
      <c r="B33" s="918"/>
      <c r="C33" s="919"/>
      <c r="D33" s="919"/>
      <c r="E33" s="919"/>
      <c r="F33" s="919"/>
      <c r="G33" s="920"/>
      <c r="H33" s="918"/>
      <c r="I33" s="919"/>
      <c r="J33" s="919"/>
      <c r="K33" s="919"/>
      <c r="L33" s="920"/>
    </row>
    <row r="34" spans="2:12" x14ac:dyDescent="0.25">
      <c r="B34" s="918"/>
      <c r="C34" s="919"/>
      <c r="D34" s="919"/>
      <c r="E34" s="919"/>
      <c r="F34" s="919"/>
      <c r="G34" s="920"/>
      <c r="H34" s="918"/>
      <c r="I34" s="919"/>
      <c r="J34" s="919"/>
      <c r="K34" s="919"/>
      <c r="L34" s="920"/>
    </row>
    <row r="35" spans="2:12" x14ac:dyDescent="0.25">
      <c r="B35" s="918"/>
      <c r="C35" s="919"/>
      <c r="D35" s="919"/>
      <c r="E35" s="919"/>
      <c r="F35" s="919"/>
      <c r="G35" s="920"/>
      <c r="H35" s="918"/>
      <c r="I35" s="919"/>
      <c r="J35" s="919"/>
      <c r="K35" s="919"/>
      <c r="L35" s="920"/>
    </row>
    <row r="36" spans="2:12" x14ac:dyDescent="0.25">
      <c r="B36" s="918"/>
      <c r="C36" s="919"/>
      <c r="D36" s="919"/>
      <c r="E36" s="919"/>
      <c r="F36" s="919"/>
      <c r="G36" s="920"/>
      <c r="H36" s="918"/>
      <c r="I36" s="919"/>
      <c r="J36" s="919"/>
      <c r="K36" s="919"/>
      <c r="L36" s="920"/>
    </row>
    <row r="37" spans="2:12" ht="15" customHeight="1" x14ac:dyDescent="0.25">
      <c r="B37" s="1072">
        <v>3</v>
      </c>
      <c r="C37" s="1073"/>
      <c r="D37" s="1073"/>
      <c r="E37" s="1073"/>
      <c r="F37" s="1073"/>
      <c r="G37" s="1074"/>
      <c r="H37" s="1072">
        <v>4</v>
      </c>
      <c r="I37" s="1073"/>
      <c r="J37" s="1073"/>
      <c r="K37" s="1073"/>
      <c r="L37" s="1074"/>
    </row>
    <row r="38" spans="2:12" ht="15.75" thickBot="1" x14ac:dyDescent="0.3">
      <c r="B38" s="1075"/>
      <c r="C38" s="1076"/>
      <c r="D38" s="1076"/>
      <c r="E38" s="1076"/>
      <c r="F38" s="1076"/>
      <c r="G38" s="1077"/>
      <c r="H38" s="1075"/>
      <c r="I38" s="1076"/>
      <c r="J38" s="1076"/>
      <c r="K38" s="1076"/>
      <c r="L38" s="1077"/>
    </row>
    <row r="39" spans="2:12" x14ac:dyDescent="0.25">
      <c r="B39" s="921" t="s">
        <v>551</v>
      </c>
      <c r="C39" s="922"/>
      <c r="D39" s="922"/>
      <c r="E39" s="922"/>
      <c r="F39" s="922"/>
      <c r="G39" s="923"/>
      <c r="H39" s="921" t="s">
        <v>552</v>
      </c>
      <c r="I39" s="922"/>
      <c r="J39" s="922"/>
      <c r="K39" s="922"/>
      <c r="L39" s="923"/>
    </row>
    <row r="40" spans="2:12" x14ac:dyDescent="0.25">
      <c r="B40" s="918"/>
      <c r="C40" s="919"/>
      <c r="D40" s="919"/>
      <c r="E40" s="919"/>
      <c r="F40" s="919"/>
      <c r="G40" s="920"/>
      <c r="H40" s="918"/>
      <c r="I40" s="919"/>
      <c r="J40" s="919"/>
      <c r="K40" s="919"/>
      <c r="L40" s="920"/>
    </row>
    <row r="41" spans="2:12" x14ac:dyDescent="0.25">
      <c r="B41" s="918"/>
      <c r="C41" s="919"/>
      <c r="D41" s="919"/>
      <c r="E41" s="919"/>
      <c r="F41" s="919"/>
      <c r="G41" s="920"/>
      <c r="H41" s="918"/>
      <c r="I41" s="919"/>
      <c r="J41" s="919"/>
      <c r="K41" s="919"/>
      <c r="L41" s="920"/>
    </row>
    <row r="42" spans="2:12" x14ac:dyDescent="0.25">
      <c r="B42" s="918"/>
      <c r="C42" s="919"/>
      <c r="D42" s="919"/>
      <c r="E42" s="919"/>
      <c r="F42" s="919"/>
      <c r="G42" s="920"/>
      <c r="H42" s="918"/>
      <c r="I42" s="919"/>
      <c r="J42" s="919"/>
      <c r="K42" s="919"/>
      <c r="L42" s="920"/>
    </row>
    <row r="43" spans="2:12" x14ac:dyDescent="0.25">
      <c r="B43" s="918"/>
      <c r="C43" s="919"/>
      <c r="D43" s="919"/>
      <c r="E43" s="919"/>
      <c r="F43" s="919"/>
      <c r="G43" s="920"/>
      <c r="H43" s="918"/>
      <c r="I43" s="919"/>
      <c r="J43" s="919"/>
      <c r="K43" s="919"/>
      <c r="L43" s="920"/>
    </row>
    <row r="44" spans="2:12" x14ac:dyDescent="0.25">
      <c r="B44" s="918"/>
      <c r="C44" s="919"/>
      <c r="D44" s="919"/>
      <c r="E44" s="919"/>
      <c r="F44" s="919"/>
      <c r="G44" s="920"/>
      <c r="H44" s="918"/>
      <c r="I44" s="919"/>
      <c r="J44" s="919"/>
      <c r="K44" s="919"/>
      <c r="L44" s="920"/>
    </row>
    <row r="45" spans="2:12" x14ac:dyDescent="0.25">
      <c r="B45" s="918"/>
      <c r="C45" s="919"/>
      <c r="D45" s="919"/>
      <c r="E45" s="919"/>
      <c r="F45" s="919"/>
      <c r="G45" s="920"/>
      <c r="H45" s="918"/>
      <c r="I45" s="919"/>
      <c r="J45" s="919"/>
      <c r="K45" s="919"/>
      <c r="L45" s="920"/>
    </row>
    <row r="46" spans="2:12" x14ac:dyDescent="0.25">
      <c r="B46" s="918"/>
      <c r="C46" s="919"/>
      <c r="D46" s="919"/>
      <c r="E46" s="919"/>
      <c r="F46" s="919"/>
      <c r="G46" s="920"/>
      <c r="H46" s="918"/>
      <c r="I46" s="919"/>
      <c r="J46" s="919"/>
      <c r="K46" s="919"/>
      <c r="L46" s="920"/>
    </row>
    <row r="47" spans="2:12" x14ac:dyDescent="0.25">
      <c r="B47" s="918"/>
      <c r="C47" s="919"/>
      <c r="D47" s="919"/>
      <c r="E47" s="919"/>
      <c r="F47" s="919"/>
      <c r="G47" s="920"/>
      <c r="H47" s="918"/>
      <c r="I47" s="919"/>
      <c r="J47" s="919"/>
      <c r="K47" s="919"/>
      <c r="L47" s="920"/>
    </row>
    <row r="48" spans="2:12" x14ac:dyDescent="0.25">
      <c r="B48" s="918"/>
      <c r="C48" s="919"/>
      <c r="D48" s="919"/>
      <c r="E48" s="919"/>
      <c r="F48" s="919"/>
      <c r="G48" s="920"/>
      <c r="H48" s="918"/>
      <c r="I48" s="919"/>
      <c r="J48" s="919"/>
      <c r="K48" s="919"/>
      <c r="L48" s="920"/>
    </row>
    <row r="49" spans="2:12" x14ac:dyDescent="0.25">
      <c r="B49" s="918"/>
      <c r="C49" s="919"/>
      <c r="D49" s="919"/>
      <c r="E49" s="919"/>
      <c r="F49" s="919"/>
      <c r="G49" s="920"/>
      <c r="H49" s="918"/>
      <c r="I49" s="919"/>
      <c r="J49" s="919"/>
      <c r="K49" s="919"/>
      <c r="L49" s="920"/>
    </row>
    <row r="50" spans="2:12" x14ac:dyDescent="0.25">
      <c r="B50" s="918"/>
      <c r="C50" s="919"/>
      <c r="D50" s="919"/>
      <c r="E50" s="919"/>
      <c r="F50" s="919"/>
      <c r="G50" s="920"/>
      <c r="H50" s="918"/>
      <c r="I50" s="919"/>
      <c r="J50" s="919"/>
      <c r="K50" s="919"/>
      <c r="L50" s="920"/>
    </row>
    <row r="51" spans="2:12" x14ac:dyDescent="0.25">
      <c r="B51" s="918"/>
      <c r="C51" s="919"/>
      <c r="D51" s="919"/>
      <c r="E51" s="919"/>
      <c r="F51" s="919"/>
      <c r="G51" s="920"/>
      <c r="H51" s="918"/>
      <c r="I51" s="919"/>
      <c r="J51" s="919"/>
      <c r="K51" s="919"/>
      <c r="L51" s="920"/>
    </row>
    <row r="52" spans="2:12" x14ac:dyDescent="0.25">
      <c r="B52" s="918"/>
      <c r="C52" s="919"/>
      <c r="D52" s="919"/>
      <c r="E52" s="919"/>
      <c r="F52" s="919"/>
      <c r="G52" s="920"/>
      <c r="H52" s="918"/>
      <c r="I52" s="919"/>
      <c r="J52" s="919"/>
      <c r="K52" s="919"/>
      <c r="L52" s="920"/>
    </row>
    <row r="53" spans="2:12" ht="15" customHeight="1" x14ac:dyDescent="0.25">
      <c r="B53" s="1072">
        <v>5</v>
      </c>
      <c r="C53" s="1073"/>
      <c r="D53" s="1073"/>
      <c r="E53" s="1073"/>
      <c r="F53" s="1073"/>
      <c r="G53" s="1074"/>
      <c r="H53" s="1072">
        <v>6</v>
      </c>
      <c r="I53" s="1073"/>
      <c r="J53" s="1073"/>
      <c r="K53" s="1073"/>
      <c r="L53" s="1074"/>
    </row>
    <row r="54" spans="2:12" ht="15.75" thickBot="1" x14ac:dyDescent="0.3">
      <c r="B54" s="1075"/>
      <c r="C54" s="1076"/>
      <c r="D54" s="1076"/>
      <c r="E54" s="1076"/>
      <c r="F54" s="1076"/>
      <c r="G54" s="1077"/>
      <c r="H54" s="1075"/>
      <c r="I54" s="1076"/>
      <c r="J54" s="1076"/>
      <c r="K54" s="1076"/>
      <c r="L54" s="1077"/>
    </row>
    <row r="55" spans="2:12" x14ac:dyDescent="0.25">
      <c r="B55" s="921" t="s">
        <v>551</v>
      </c>
      <c r="C55" s="922"/>
      <c r="D55" s="922"/>
      <c r="E55" s="922"/>
      <c r="F55" s="922"/>
      <c r="G55" s="923"/>
      <c r="H55" s="921" t="s">
        <v>552</v>
      </c>
      <c r="I55" s="922"/>
      <c r="J55" s="922"/>
      <c r="K55" s="922"/>
      <c r="L55" s="923"/>
    </row>
    <row r="56" spans="2:12" x14ac:dyDescent="0.25">
      <c r="B56" s="918"/>
      <c r="C56" s="919"/>
      <c r="D56" s="919"/>
      <c r="E56" s="919"/>
      <c r="F56" s="919"/>
      <c r="G56" s="920"/>
      <c r="H56" s="918"/>
      <c r="I56" s="919"/>
      <c r="J56" s="919"/>
      <c r="K56" s="919"/>
      <c r="L56" s="920"/>
    </row>
    <row r="57" spans="2:12" x14ac:dyDescent="0.25">
      <c r="B57" s="918"/>
      <c r="C57" s="919"/>
      <c r="D57" s="919"/>
      <c r="E57" s="919"/>
      <c r="F57" s="919"/>
      <c r="G57" s="920"/>
      <c r="H57" s="918"/>
      <c r="I57" s="919"/>
      <c r="J57" s="919"/>
      <c r="K57" s="919"/>
      <c r="L57" s="920"/>
    </row>
    <row r="58" spans="2:12" x14ac:dyDescent="0.25">
      <c r="B58" s="918"/>
      <c r="C58" s="919"/>
      <c r="D58" s="919"/>
      <c r="E58" s="919"/>
      <c r="F58" s="919"/>
      <c r="G58" s="920"/>
      <c r="H58" s="918"/>
      <c r="I58" s="919"/>
      <c r="J58" s="919"/>
      <c r="K58" s="919"/>
      <c r="L58" s="920"/>
    </row>
    <row r="59" spans="2:12" x14ac:dyDescent="0.25">
      <c r="B59" s="918"/>
      <c r="C59" s="919"/>
      <c r="D59" s="919"/>
      <c r="E59" s="919"/>
      <c r="F59" s="919"/>
      <c r="G59" s="920"/>
      <c r="H59" s="918"/>
      <c r="I59" s="919"/>
      <c r="J59" s="919"/>
      <c r="K59" s="919"/>
      <c r="L59" s="920"/>
    </row>
    <row r="60" spans="2:12" x14ac:dyDescent="0.25">
      <c r="B60" s="918"/>
      <c r="C60" s="919"/>
      <c r="D60" s="919"/>
      <c r="E60" s="919"/>
      <c r="F60" s="919"/>
      <c r="G60" s="920"/>
      <c r="H60" s="918"/>
      <c r="I60" s="919"/>
      <c r="J60" s="919"/>
      <c r="K60" s="919"/>
      <c r="L60" s="920"/>
    </row>
    <row r="61" spans="2:12" x14ac:dyDescent="0.25">
      <c r="B61" s="918"/>
      <c r="C61" s="919"/>
      <c r="D61" s="919"/>
      <c r="E61" s="919"/>
      <c r="F61" s="919"/>
      <c r="G61" s="920"/>
      <c r="H61" s="918"/>
      <c r="I61" s="919"/>
      <c r="J61" s="919"/>
      <c r="K61" s="919"/>
      <c r="L61" s="920"/>
    </row>
    <row r="62" spans="2:12" x14ac:dyDescent="0.25">
      <c r="B62" s="918"/>
      <c r="C62" s="919"/>
      <c r="D62" s="919"/>
      <c r="E62" s="919"/>
      <c r="F62" s="919"/>
      <c r="G62" s="920"/>
      <c r="H62" s="918"/>
      <c r="I62" s="919"/>
      <c r="J62" s="919"/>
      <c r="K62" s="919"/>
      <c r="L62" s="920"/>
    </row>
    <row r="63" spans="2:12" x14ac:dyDescent="0.25">
      <c r="B63" s="918"/>
      <c r="C63" s="919"/>
      <c r="D63" s="919"/>
      <c r="E63" s="919"/>
      <c r="F63" s="919"/>
      <c r="G63" s="920"/>
      <c r="H63" s="918"/>
      <c r="I63" s="919"/>
      <c r="J63" s="919"/>
      <c r="K63" s="919"/>
      <c r="L63" s="920"/>
    </row>
    <row r="64" spans="2:12" x14ac:dyDescent="0.25">
      <c r="B64" s="918"/>
      <c r="C64" s="919"/>
      <c r="D64" s="919"/>
      <c r="E64" s="919"/>
      <c r="F64" s="919"/>
      <c r="G64" s="920"/>
      <c r="H64" s="918"/>
      <c r="I64" s="919"/>
      <c r="J64" s="919"/>
      <c r="K64" s="919"/>
      <c r="L64" s="920"/>
    </row>
    <row r="65" spans="2:12" x14ac:dyDescent="0.25">
      <c r="B65" s="918"/>
      <c r="C65" s="919"/>
      <c r="D65" s="919"/>
      <c r="E65" s="919"/>
      <c r="F65" s="919"/>
      <c r="G65" s="920"/>
      <c r="H65" s="918"/>
      <c r="I65" s="919"/>
      <c r="J65" s="919"/>
      <c r="K65" s="919"/>
      <c r="L65" s="920"/>
    </row>
    <row r="66" spans="2:12" x14ac:dyDescent="0.25">
      <c r="B66" s="918"/>
      <c r="C66" s="919"/>
      <c r="D66" s="919"/>
      <c r="E66" s="919"/>
      <c r="F66" s="919"/>
      <c r="G66" s="920"/>
      <c r="H66" s="918"/>
      <c r="I66" s="919"/>
      <c r="J66" s="919"/>
      <c r="K66" s="919"/>
      <c r="L66" s="920"/>
    </row>
    <row r="67" spans="2:12" x14ac:dyDescent="0.25">
      <c r="B67" s="918"/>
      <c r="C67" s="919"/>
      <c r="D67" s="919"/>
      <c r="E67" s="919"/>
      <c r="F67" s="919"/>
      <c r="G67" s="920"/>
      <c r="H67" s="918"/>
      <c r="I67" s="919"/>
      <c r="J67" s="919"/>
      <c r="K67" s="919"/>
      <c r="L67" s="920"/>
    </row>
    <row r="68" spans="2:12" x14ac:dyDescent="0.25">
      <c r="B68" s="918"/>
      <c r="C68" s="919"/>
      <c r="D68" s="919"/>
      <c r="E68" s="919"/>
      <c r="F68" s="919"/>
      <c r="G68" s="920"/>
      <c r="H68" s="918"/>
      <c r="I68" s="919"/>
      <c r="J68" s="919"/>
      <c r="K68" s="919"/>
      <c r="L68" s="920"/>
    </row>
    <row r="69" spans="2:12" ht="15" customHeight="1" x14ac:dyDescent="0.25">
      <c r="B69" s="1072">
        <v>7</v>
      </c>
      <c r="C69" s="1073"/>
      <c r="D69" s="1073"/>
      <c r="E69" s="1073"/>
      <c r="F69" s="1073"/>
      <c r="G69" s="1074"/>
      <c r="H69" s="1072">
        <v>8</v>
      </c>
      <c r="I69" s="1073"/>
      <c r="J69" s="1073"/>
      <c r="K69" s="1073"/>
      <c r="L69" s="1074"/>
    </row>
    <row r="70" spans="2:12" ht="15.75" thickBot="1" x14ac:dyDescent="0.3">
      <c r="B70" s="1075"/>
      <c r="C70" s="1076"/>
      <c r="D70" s="1076"/>
      <c r="E70" s="1076"/>
      <c r="F70" s="1076"/>
      <c r="G70" s="1077"/>
      <c r="H70" s="1075"/>
      <c r="I70" s="1076"/>
      <c r="J70" s="1076"/>
      <c r="K70" s="1076"/>
      <c r="L70" s="1077"/>
    </row>
    <row r="71" spans="2:12" ht="93" customHeight="1" thickBot="1" x14ac:dyDescent="0.3">
      <c r="B71" s="1091" t="s">
        <v>1078</v>
      </c>
      <c r="C71" s="1080"/>
      <c r="D71" s="1080"/>
      <c r="E71" s="1080"/>
      <c r="F71" s="1080"/>
      <c r="G71" s="1080"/>
      <c r="H71" s="1080"/>
      <c r="I71" s="1080"/>
      <c r="J71" s="1080"/>
      <c r="K71" s="1080"/>
      <c r="L71" s="1081"/>
    </row>
    <row r="72" spans="2:12" x14ac:dyDescent="0.25">
      <c r="B72" s="921" t="s">
        <v>551</v>
      </c>
      <c r="C72" s="922"/>
      <c r="D72" s="922"/>
      <c r="E72" s="922"/>
      <c r="F72" s="922"/>
      <c r="G72" s="923"/>
      <c r="H72" s="921" t="s">
        <v>552</v>
      </c>
      <c r="I72" s="922"/>
      <c r="J72" s="922"/>
      <c r="K72" s="922"/>
      <c r="L72" s="923"/>
    </row>
    <row r="73" spans="2:12" x14ac:dyDescent="0.25">
      <c r="B73" s="918"/>
      <c r="C73" s="919"/>
      <c r="D73" s="919"/>
      <c r="E73" s="919"/>
      <c r="F73" s="919"/>
      <c r="G73" s="920"/>
      <c r="H73" s="918"/>
      <c r="I73" s="919"/>
      <c r="J73" s="919"/>
      <c r="K73" s="919"/>
      <c r="L73" s="920"/>
    </row>
    <row r="74" spans="2:12" x14ac:dyDescent="0.25">
      <c r="B74" s="918"/>
      <c r="C74" s="919"/>
      <c r="D74" s="919"/>
      <c r="E74" s="919"/>
      <c r="F74" s="919"/>
      <c r="G74" s="920"/>
      <c r="H74" s="918"/>
      <c r="I74" s="919"/>
      <c r="J74" s="919"/>
      <c r="K74" s="919"/>
      <c r="L74" s="920"/>
    </row>
    <row r="75" spans="2:12" x14ac:dyDescent="0.25">
      <c r="B75" s="918"/>
      <c r="C75" s="919"/>
      <c r="D75" s="919"/>
      <c r="E75" s="919"/>
      <c r="F75" s="919"/>
      <c r="G75" s="920"/>
      <c r="H75" s="918"/>
      <c r="I75" s="919"/>
      <c r="J75" s="919"/>
      <c r="K75" s="919"/>
      <c r="L75" s="920"/>
    </row>
    <row r="76" spans="2:12" x14ac:dyDescent="0.25">
      <c r="B76" s="918"/>
      <c r="C76" s="919"/>
      <c r="D76" s="919"/>
      <c r="E76" s="919"/>
      <c r="F76" s="919"/>
      <c r="G76" s="920"/>
      <c r="H76" s="918"/>
      <c r="I76" s="919"/>
      <c r="J76" s="919"/>
      <c r="K76" s="919"/>
      <c r="L76" s="920"/>
    </row>
    <row r="77" spans="2:12" x14ac:dyDescent="0.25">
      <c r="B77" s="918"/>
      <c r="C77" s="919"/>
      <c r="D77" s="919"/>
      <c r="E77" s="919"/>
      <c r="F77" s="919"/>
      <c r="G77" s="920"/>
      <c r="H77" s="918"/>
      <c r="I77" s="919"/>
      <c r="J77" s="919"/>
      <c r="K77" s="919"/>
      <c r="L77" s="920"/>
    </row>
    <row r="78" spans="2:12" x14ac:dyDescent="0.25">
      <c r="B78" s="918"/>
      <c r="C78" s="919"/>
      <c r="D78" s="919"/>
      <c r="E78" s="919"/>
      <c r="F78" s="919"/>
      <c r="G78" s="920"/>
      <c r="H78" s="918"/>
      <c r="I78" s="919"/>
      <c r="J78" s="919"/>
      <c r="K78" s="919"/>
      <c r="L78" s="920"/>
    </row>
    <row r="79" spans="2:12" x14ac:dyDescent="0.25">
      <c r="B79" s="918"/>
      <c r="C79" s="919"/>
      <c r="D79" s="919"/>
      <c r="E79" s="919"/>
      <c r="F79" s="919"/>
      <c r="G79" s="920"/>
      <c r="H79" s="918"/>
      <c r="I79" s="919"/>
      <c r="J79" s="919"/>
      <c r="K79" s="919"/>
      <c r="L79" s="920"/>
    </row>
    <row r="80" spans="2:12" x14ac:dyDescent="0.25">
      <c r="B80" s="918"/>
      <c r="C80" s="919"/>
      <c r="D80" s="919"/>
      <c r="E80" s="919"/>
      <c r="F80" s="919"/>
      <c r="G80" s="920"/>
      <c r="H80" s="918"/>
      <c r="I80" s="919"/>
      <c r="J80" s="919"/>
      <c r="K80" s="919"/>
      <c r="L80" s="920"/>
    </row>
    <row r="81" spans="2:12" x14ac:dyDescent="0.25">
      <c r="B81" s="918"/>
      <c r="C81" s="919"/>
      <c r="D81" s="919"/>
      <c r="E81" s="919"/>
      <c r="F81" s="919"/>
      <c r="G81" s="920"/>
      <c r="H81" s="918"/>
      <c r="I81" s="919"/>
      <c r="J81" s="919"/>
      <c r="K81" s="919"/>
      <c r="L81" s="920"/>
    </row>
    <row r="82" spans="2:12" x14ac:dyDescent="0.25">
      <c r="B82" s="918"/>
      <c r="C82" s="919"/>
      <c r="D82" s="919"/>
      <c r="E82" s="919"/>
      <c r="F82" s="919"/>
      <c r="G82" s="920"/>
      <c r="H82" s="918"/>
      <c r="I82" s="919"/>
      <c r="J82" s="919"/>
      <c r="K82" s="919"/>
      <c r="L82" s="920"/>
    </row>
    <row r="83" spans="2:12" x14ac:dyDescent="0.25">
      <c r="B83" s="918"/>
      <c r="C83" s="919"/>
      <c r="D83" s="919"/>
      <c r="E83" s="919"/>
      <c r="F83" s="919"/>
      <c r="G83" s="920"/>
      <c r="H83" s="918"/>
      <c r="I83" s="919"/>
      <c r="J83" s="919"/>
      <c r="K83" s="919"/>
      <c r="L83" s="920"/>
    </row>
    <row r="84" spans="2:12" x14ac:dyDescent="0.25">
      <c r="B84" s="918"/>
      <c r="C84" s="919"/>
      <c r="D84" s="919"/>
      <c r="E84" s="919"/>
      <c r="F84" s="919"/>
      <c r="G84" s="920"/>
      <c r="H84" s="918"/>
      <c r="I84" s="919"/>
      <c r="J84" s="919"/>
      <c r="K84" s="919"/>
      <c r="L84" s="920"/>
    </row>
    <row r="85" spans="2:12" x14ac:dyDescent="0.25">
      <c r="B85" s="918"/>
      <c r="C85" s="919"/>
      <c r="D85" s="919"/>
      <c r="E85" s="919"/>
      <c r="F85" s="919"/>
      <c r="G85" s="920"/>
      <c r="H85" s="918"/>
      <c r="I85" s="919"/>
      <c r="J85" s="919"/>
      <c r="K85" s="919"/>
      <c r="L85" s="920"/>
    </row>
    <row r="86" spans="2:12" ht="15" customHeight="1" x14ac:dyDescent="0.25">
      <c r="B86" s="1072">
        <v>9</v>
      </c>
      <c r="C86" s="1073"/>
      <c r="D86" s="1073"/>
      <c r="E86" s="1073"/>
      <c r="F86" s="1073"/>
      <c r="G86" s="1074"/>
      <c r="H86" s="1072">
        <v>10</v>
      </c>
      <c r="I86" s="1073"/>
      <c r="J86" s="1073"/>
      <c r="K86" s="1073"/>
      <c r="L86" s="1074"/>
    </row>
    <row r="87" spans="2:12" ht="15.75" thickBot="1" x14ac:dyDescent="0.3">
      <c r="B87" s="1075"/>
      <c r="C87" s="1076"/>
      <c r="D87" s="1076"/>
      <c r="E87" s="1076"/>
      <c r="F87" s="1076"/>
      <c r="G87" s="1077"/>
      <c r="H87" s="1075"/>
      <c r="I87" s="1076"/>
      <c r="J87" s="1076"/>
      <c r="K87" s="1076"/>
      <c r="L87" s="1077"/>
    </row>
    <row r="88" spans="2:12" ht="14.25" customHeight="1" x14ac:dyDescent="0.25">
      <c r="B88" s="921" t="s">
        <v>551</v>
      </c>
      <c r="C88" s="922"/>
      <c r="D88" s="922"/>
      <c r="E88" s="922"/>
      <c r="F88" s="922"/>
      <c r="G88" s="923"/>
      <c r="H88" s="921" t="s">
        <v>552</v>
      </c>
      <c r="I88" s="922"/>
      <c r="J88" s="922"/>
      <c r="K88" s="922"/>
      <c r="L88" s="923"/>
    </row>
    <row r="89" spans="2:12" x14ac:dyDescent="0.25">
      <c r="B89" s="918"/>
      <c r="C89" s="919"/>
      <c r="D89" s="919"/>
      <c r="E89" s="919"/>
      <c r="F89" s="919"/>
      <c r="G89" s="920"/>
      <c r="H89" s="918"/>
      <c r="I89" s="919"/>
      <c r="J89" s="919"/>
      <c r="K89" s="919"/>
      <c r="L89" s="920"/>
    </row>
    <row r="90" spans="2:12" x14ac:dyDescent="0.25">
      <c r="B90" s="918"/>
      <c r="C90" s="919"/>
      <c r="D90" s="919"/>
      <c r="E90" s="919"/>
      <c r="F90" s="919"/>
      <c r="G90" s="920"/>
      <c r="H90" s="918"/>
      <c r="I90" s="919"/>
      <c r="J90" s="919"/>
      <c r="K90" s="919"/>
      <c r="L90" s="920"/>
    </row>
    <row r="91" spans="2:12" x14ac:dyDescent="0.25">
      <c r="B91" s="918"/>
      <c r="C91" s="919"/>
      <c r="D91" s="919"/>
      <c r="E91" s="919"/>
      <c r="F91" s="919"/>
      <c r="G91" s="920"/>
      <c r="H91" s="918"/>
      <c r="I91" s="919"/>
      <c r="J91" s="919"/>
      <c r="K91" s="919"/>
      <c r="L91" s="920"/>
    </row>
    <row r="92" spans="2:12" x14ac:dyDescent="0.25">
      <c r="B92" s="918"/>
      <c r="C92" s="919"/>
      <c r="D92" s="919"/>
      <c r="E92" s="919"/>
      <c r="F92" s="919"/>
      <c r="G92" s="920"/>
      <c r="H92" s="918"/>
      <c r="I92" s="919"/>
      <c r="J92" s="919"/>
      <c r="K92" s="919"/>
      <c r="L92" s="920"/>
    </row>
    <row r="93" spans="2:12" x14ac:dyDescent="0.25">
      <c r="B93" s="918"/>
      <c r="C93" s="919"/>
      <c r="D93" s="919"/>
      <c r="E93" s="919"/>
      <c r="F93" s="919"/>
      <c r="G93" s="920"/>
      <c r="H93" s="918"/>
      <c r="I93" s="919"/>
      <c r="J93" s="919"/>
      <c r="K93" s="919"/>
      <c r="L93" s="920"/>
    </row>
    <row r="94" spans="2:12" x14ac:dyDescent="0.25">
      <c r="B94" s="918"/>
      <c r="C94" s="919"/>
      <c r="D94" s="919"/>
      <c r="E94" s="919"/>
      <c r="F94" s="919"/>
      <c r="G94" s="920"/>
      <c r="H94" s="918"/>
      <c r="I94" s="919"/>
      <c r="J94" s="919"/>
      <c r="K94" s="919"/>
      <c r="L94" s="920"/>
    </row>
    <row r="95" spans="2:12" x14ac:dyDescent="0.25">
      <c r="B95" s="918"/>
      <c r="C95" s="919"/>
      <c r="D95" s="919"/>
      <c r="E95" s="919"/>
      <c r="F95" s="919"/>
      <c r="G95" s="920"/>
      <c r="H95" s="918"/>
      <c r="I95" s="919"/>
      <c r="J95" s="919"/>
      <c r="K95" s="919"/>
      <c r="L95" s="920"/>
    </row>
    <row r="96" spans="2:12" x14ac:dyDescent="0.25">
      <c r="B96" s="918"/>
      <c r="C96" s="919"/>
      <c r="D96" s="919"/>
      <c r="E96" s="919"/>
      <c r="F96" s="919"/>
      <c r="G96" s="920"/>
      <c r="H96" s="918"/>
      <c r="I96" s="919"/>
      <c r="J96" s="919"/>
      <c r="K96" s="919"/>
      <c r="L96" s="920"/>
    </row>
    <row r="97" spans="2:12" x14ac:dyDescent="0.25">
      <c r="B97" s="918"/>
      <c r="C97" s="919"/>
      <c r="D97" s="919"/>
      <c r="E97" s="919"/>
      <c r="F97" s="919"/>
      <c r="G97" s="920"/>
      <c r="H97" s="918"/>
      <c r="I97" s="919"/>
      <c r="J97" s="919"/>
      <c r="K97" s="919"/>
      <c r="L97" s="920"/>
    </row>
    <row r="98" spans="2:12" x14ac:dyDescent="0.25">
      <c r="B98" s="918"/>
      <c r="C98" s="919"/>
      <c r="D98" s="919"/>
      <c r="E98" s="919"/>
      <c r="F98" s="919"/>
      <c r="G98" s="920"/>
      <c r="H98" s="918"/>
      <c r="I98" s="919"/>
      <c r="J98" s="919"/>
      <c r="K98" s="919"/>
      <c r="L98" s="920"/>
    </row>
    <row r="99" spans="2:12" x14ac:dyDescent="0.25">
      <c r="B99" s="918"/>
      <c r="C99" s="919"/>
      <c r="D99" s="919"/>
      <c r="E99" s="919"/>
      <c r="F99" s="919"/>
      <c r="G99" s="920"/>
      <c r="H99" s="918"/>
      <c r="I99" s="919"/>
      <c r="J99" s="919"/>
      <c r="K99" s="919"/>
      <c r="L99" s="920"/>
    </row>
    <row r="100" spans="2:12" x14ac:dyDescent="0.25">
      <c r="B100" s="918"/>
      <c r="C100" s="919"/>
      <c r="D100" s="919"/>
      <c r="E100" s="919"/>
      <c r="F100" s="919"/>
      <c r="G100" s="920"/>
      <c r="H100" s="918"/>
      <c r="I100" s="919"/>
      <c r="J100" s="919"/>
      <c r="K100" s="919"/>
      <c r="L100" s="920"/>
    </row>
    <row r="101" spans="2:12" x14ac:dyDescent="0.25">
      <c r="B101" s="918"/>
      <c r="C101" s="919"/>
      <c r="D101" s="919"/>
      <c r="E101" s="919"/>
      <c r="F101" s="919"/>
      <c r="G101" s="920"/>
      <c r="H101" s="918"/>
      <c r="I101" s="919"/>
      <c r="J101" s="919"/>
      <c r="K101" s="919"/>
      <c r="L101" s="920"/>
    </row>
    <row r="102" spans="2:12" ht="15" customHeight="1" x14ac:dyDescent="0.25">
      <c r="B102" s="1072">
        <v>11</v>
      </c>
      <c r="C102" s="1073"/>
      <c r="D102" s="1073"/>
      <c r="E102" s="1073"/>
      <c r="F102" s="1073"/>
      <c r="G102" s="1074"/>
      <c r="H102" s="1072">
        <v>12</v>
      </c>
      <c r="I102" s="1073"/>
      <c r="J102" s="1073"/>
      <c r="K102" s="1073"/>
      <c r="L102" s="1074"/>
    </row>
    <row r="103" spans="2:12" ht="15.75" thickBot="1" x14ac:dyDescent="0.3">
      <c r="B103" s="1075"/>
      <c r="C103" s="1076"/>
      <c r="D103" s="1076"/>
      <c r="E103" s="1076"/>
      <c r="F103" s="1076"/>
      <c r="G103" s="1077"/>
      <c r="H103" s="1075"/>
      <c r="I103" s="1076"/>
      <c r="J103" s="1076"/>
      <c r="K103" s="1076"/>
      <c r="L103" s="1077"/>
    </row>
    <row r="104" spans="2:12" ht="14.25" customHeight="1" x14ac:dyDescent="0.25">
      <c r="B104" s="921" t="s">
        <v>551</v>
      </c>
      <c r="C104" s="922"/>
      <c r="D104" s="922"/>
      <c r="E104" s="922"/>
      <c r="F104" s="922"/>
      <c r="G104" s="923"/>
      <c r="H104" s="921" t="s">
        <v>552</v>
      </c>
      <c r="I104" s="922"/>
      <c r="J104" s="922"/>
      <c r="K104" s="922"/>
      <c r="L104" s="923"/>
    </row>
    <row r="105" spans="2:12" x14ac:dyDescent="0.25">
      <c r="B105" s="918"/>
      <c r="C105" s="919"/>
      <c r="D105" s="919"/>
      <c r="E105" s="919"/>
      <c r="F105" s="919"/>
      <c r="G105" s="920"/>
      <c r="H105" s="918"/>
      <c r="I105" s="919"/>
      <c r="J105" s="919"/>
      <c r="K105" s="919"/>
      <c r="L105" s="920"/>
    </row>
    <row r="106" spans="2:12" x14ac:dyDescent="0.25">
      <c r="B106" s="918"/>
      <c r="C106" s="919"/>
      <c r="D106" s="919"/>
      <c r="E106" s="919"/>
      <c r="F106" s="919"/>
      <c r="G106" s="920"/>
      <c r="H106" s="918"/>
      <c r="I106" s="919"/>
      <c r="J106" s="919"/>
      <c r="K106" s="919"/>
      <c r="L106" s="920"/>
    </row>
    <row r="107" spans="2:12" x14ac:dyDescent="0.25">
      <c r="B107" s="918"/>
      <c r="C107" s="919"/>
      <c r="D107" s="919"/>
      <c r="E107" s="919"/>
      <c r="F107" s="919"/>
      <c r="G107" s="920"/>
      <c r="H107" s="918"/>
      <c r="I107" s="919"/>
      <c r="J107" s="919"/>
      <c r="K107" s="919"/>
      <c r="L107" s="920"/>
    </row>
    <row r="108" spans="2:12" x14ac:dyDescent="0.25">
      <c r="B108" s="918"/>
      <c r="C108" s="919"/>
      <c r="D108" s="919"/>
      <c r="E108" s="919"/>
      <c r="F108" s="919"/>
      <c r="G108" s="920"/>
      <c r="H108" s="918"/>
      <c r="I108" s="919"/>
      <c r="J108" s="919"/>
      <c r="K108" s="919"/>
      <c r="L108" s="920"/>
    </row>
    <row r="109" spans="2:12" x14ac:dyDescent="0.25">
      <c r="B109" s="918"/>
      <c r="C109" s="919"/>
      <c r="D109" s="919"/>
      <c r="E109" s="919"/>
      <c r="F109" s="919"/>
      <c r="G109" s="920"/>
      <c r="H109" s="918"/>
      <c r="I109" s="919"/>
      <c r="J109" s="919"/>
      <c r="K109" s="919"/>
      <c r="L109" s="920"/>
    </row>
    <row r="110" spans="2:12" x14ac:dyDescent="0.25">
      <c r="B110" s="918"/>
      <c r="C110" s="919"/>
      <c r="D110" s="919"/>
      <c r="E110" s="919"/>
      <c r="F110" s="919"/>
      <c r="G110" s="920"/>
      <c r="H110" s="918"/>
      <c r="I110" s="919"/>
      <c r="J110" s="919"/>
      <c r="K110" s="919"/>
      <c r="L110" s="920"/>
    </row>
    <row r="111" spans="2:12" x14ac:dyDescent="0.25">
      <c r="B111" s="918"/>
      <c r="C111" s="919"/>
      <c r="D111" s="919"/>
      <c r="E111" s="919"/>
      <c r="F111" s="919"/>
      <c r="G111" s="920"/>
      <c r="H111" s="918"/>
      <c r="I111" s="919"/>
      <c r="J111" s="919"/>
      <c r="K111" s="919"/>
      <c r="L111" s="920"/>
    </row>
    <row r="112" spans="2:12" x14ac:dyDescent="0.25">
      <c r="B112" s="918"/>
      <c r="C112" s="919"/>
      <c r="D112" s="919"/>
      <c r="E112" s="919"/>
      <c r="F112" s="919"/>
      <c r="G112" s="920"/>
      <c r="H112" s="918"/>
      <c r="I112" s="919"/>
      <c r="J112" s="919"/>
      <c r="K112" s="919"/>
      <c r="L112" s="920"/>
    </row>
    <row r="113" spans="2:12" x14ac:dyDescent="0.25">
      <c r="B113" s="918"/>
      <c r="C113" s="919"/>
      <c r="D113" s="919"/>
      <c r="E113" s="919"/>
      <c r="F113" s="919"/>
      <c r="G113" s="920"/>
      <c r="H113" s="918"/>
      <c r="I113" s="919"/>
      <c r="J113" s="919"/>
      <c r="K113" s="919"/>
      <c r="L113" s="920"/>
    </row>
    <row r="114" spans="2:12" x14ac:dyDescent="0.25">
      <c r="B114" s="918"/>
      <c r="C114" s="919"/>
      <c r="D114" s="919"/>
      <c r="E114" s="919"/>
      <c r="F114" s="919"/>
      <c r="G114" s="920"/>
      <c r="H114" s="918"/>
      <c r="I114" s="919"/>
      <c r="J114" s="919"/>
      <c r="K114" s="919"/>
      <c r="L114" s="920"/>
    </row>
    <row r="115" spans="2:12" x14ac:dyDescent="0.25">
      <c r="B115" s="918"/>
      <c r="C115" s="919"/>
      <c r="D115" s="919"/>
      <c r="E115" s="919"/>
      <c r="F115" s="919"/>
      <c r="G115" s="920"/>
      <c r="H115" s="918"/>
      <c r="I115" s="919"/>
      <c r="J115" s="919"/>
      <c r="K115" s="919"/>
      <c r="L115" s="920"/>
    </row>
    <row r="116" spans="2:12" x14ac:dyDescent="0.25">
      <c r="B116" s="918"/>
      <c r="C116" s="919"/>
      <c r="D116" s="919"/>
      <c r="E116" s="919"/>
      <c r="F116" s="919"/>
      <c r="G116" s="920"/>
      <c r="H116" s="918"/>
      <c r="I116" s="919"/>
      <c r="J116" s="919"/>
      <c r="K116" s="919"/>
      <c r="L116" s="920"/>
    </row>
    <row r="117" spans="2:12" x14ac:dyDescent="0.25">
      <c r="B117" s="918"/>
      <c r="C117" s="919"/>
      <c r="D117" s="919"/>
      <c r="E117" s="919"/>
      <c r="F117" s="919"/>
      <c r="G117" s="920"/>
      <c r="H117" s="918"/>
      <c r="I117" s="919"/>
      <c r="J117" s="919"/>
      <c r="K117" s="919"/>
      <c r="L117" s="920"/>
    </row>
    <row r="118" spans="2:12" ht="15" customHeight="1" x14ac:dyDescent="0.25">
      <c r="B118" s="1072">
        <v>13</v>
      </c>
      <c r="C118" s="1073"/>
      <c r="D118" s="1073"/>
      <c r="E118" s="1073"/>
      <c r="F118" s="1073"/>
      <c r="G118" s="1074"/>
      <c r="H118" s="1072">
        <v>14</v>
      </c>
      <c r="I118" s="1073"/>
      <c r="J118" s="1073"/>
      <c r="K118" s="1073"/>
      <c r="L118" s="1074"/>
    </row>
    <row r="119" spans="2:12" ht="15.75" thickBot="1" x14ac:dyDescent="0.3">
      <c r="B119" s="1075"/>
      <c r="C119" s="1076"/>
      <c r="D119" s="1076"/>
      <c r="E119" s="1076"/>
      <c r="F119" s="1076"/>
      <c r="G119" s="1077"/>
      <c r="H119" s="1075"/>
      <c r="I119" s="1076"/>
      <c r="J119" s="1076"/>
      <c r="K119" s="1076"/>
      <c r="L119" s="1077"/>
    </row>
    <row r="120" spans="2:12" ht="14.25" customHeight="1" x14ac:dyDescent="0.25">
      <c r="B120" s="921" t="s">
        <v>551</v>
      </c>
      <c r="C120" s="922"/>
      <c r="D120" s="922"/>
      <c r="E120" s="922"/>
      <c r="F120" s="922"/>
      <c r="G120" s="923"/>
      <c r="H120" s="921" t="s">
        <v>552</v>
      </c>
      <c r="I120" s="922"/>
      <c r="J120" s="922"/>
      <c r="K120" s="922"/>
      <c r="L120" s="923"/>
    </row>
    <row r="121" spans="2:12" x14ac:dyDescent="0.25">
      <c r="B121" s="918"/>
      <c r="C121" s="919"/>
      <c r="D121" s="919"/>
      <c r="E121" s="919"/>
      <c r="F121" s="919"/>
      <c r="G121" s="920"/>
      <c r="H121" s="918"/>
      <c r="I121" s="919"/>
      <c r="J121" s="919"/>
      <c r="K121" s="919"/>
      <c r="L121" s="920"/>
    </row>
    <row r="122" spans="2:12" x14ac:dyDescent="0.25">
      <c r="B122" s="918"/>
      <c r="C122" s="919"/>
      <c r="D122" s="919"/>
      <c r="E122" s="919"/>
      <c r="F122" s="919"/>
      <c r="G122" s="920"/>
      <c r="H122" s="918"/>
      <c r="I122" s="919"/>
      <c r="J122" s="919"/>
      <c r="K122" s="919"/>
      <c r="L122" s="920"/>
    </row>
    <row r="123" spans="2:12" x14ac:dyDescent="0.25">
      <c r="B123" s="918"/>
      <c r="C123" s="919"/>
      <c r="D123" s="919"/>
      <c r="E123" s="919"/>
      <c r="F123" s="919"/>
      <c r="G123" s="920"/>
      <c r="H123" s="918"/>
      <c r="I123" s="919"/>
      <c r="J123" s="919"/>
      <c r="K123" s="919"/>
      <c r="L123" s="920"/>
    </row>
    <row r="124" spans="2:12" x14ac:dyDescent="0.25">
      <c r="B124" s="918"/>
      <c r="C124" s="919"/>
      <c r="D124" s="919"/>
      <c r="E124" s="919"/>
      <c r="F124" s="919"/>
      <c r="G124" s="920"/>
      <c r="H124" s="918"/>
      <c r="I124" s="919"/>
      <c r="J124" s="919"/>
      <c r="K124" s="919"/>
      <c r="L124" s="920"/>
    </row>
    <row r="125" spans="2:12" x14ac:dyDescent="0.25">
      <c r="B125" s="918"/>
      <c r="C125" s="919"/>
      <c r="D125" s="919"/>
      <c r="E125" s="919"/>
      <c r="F125" s="919"/>
      <c r="G125" s="920"/>
      <c r="H125" s="918"/>
      <c r="I125" s="919"/>
      <c r="J125" s="919"/>
      <c r="K125" s="919"/>
      <c r="L125" s="920"/>
    </row>
    <row r="126" spans="2:12" x14ac:dyDescent="0.25">
      <c r="B126" s="918"/>
      <c r="C126" s="919"/>
      <c r="D126" s="919"/>
      <c r="E126" s="919"/>
      <c r="F126" s="919"/>
      <c r="G126" s="920"/>
      <c r="H126" s="918"/>
      <c r="I126" s="919"/>
      <c r="J126" s="919"/>
      <c r="K126" s="919"/>
      <c r="L126" s="920"/>
    </row>
    <row r="127" spans="2:12" x14ac:dyDescent="0.25">
      <c r="B127" s="918"/>
      <c r="C127" s="919"/>
      <c r="D127" s="919"/>
      <c r="E127" s="919"/>
      <c r="F127" s="919"/>
      <c r="G127" s="920"/>
      <c r="H127" s="918"/>
      <c r="I127" s="919"/>
      <c r="J127" s="919"/>
      <c r="K127" s="919"/>
      <c r="L127" s="920"/>
    </row>
    <row r="128" spans="2:12" x14ac:dyDescent="0.25">
      <c r="B128" s="918"/>
      <c r="C128" s="919"/>
      <c r="D128" s="919"/>
      <c r="E128" s="919"/>
      <c r="F128" s="919"/>
      <c r="G128" s="920"/>
      <c r="H128" s="918"/>
      <c r="I128" s="919"/>
      <c r="J128" s="919"/>
      <c r="K128" s="919"/>
      <c r="L128" s="920"/>
    </row>
    <row r="129" spans="2:12" x14ac:dyDescent="0.25">
      <c r="B129" s="918"/>
      <c r="C129" s="919"/>
      <c r="D129" s="919"/>
      <c r="E129" s="919"/>
      <c r="F129" s="919"/>
      <c r="G129" s="920"/>
      <c r="H129" s="918"/>
      <c r="I129" s="919"/>
      <c r="J129" s="919"/>
      <c r="K129" s="919"/>
      <c r="L129" s="920"/>
    </row>
    <row r="130" spans="2:12" x14ac:dyDescent="0.25">
      <c r="B130" s="918"/>
      <c r="C130" s="919"/>
      <c r="D130" s="919"/>
      <c r="E130" s="919"/>
      <c r="F130" s="919"/>
      <c r="G130" s="920"/>
      <c r="H130" s="918"/>
      <c r="I130" s="919"/>
      <c r="J130" s="919"/>
      <c r="K130" s="919"/>
      <c r="L130" s="920"/>
    </row>
    <row r="131" spans="2:12" x14ac:dyDescent="0.25">
      <c r="B131" s="918"/>
      <c r="C131" s="919"/>
      <c r="D131" s="919"/>
      <c r="E131" s="919"/>
      <c r="F131" s="919"/>
      <c r="G131" s="920"/>
      <c r="H131" s="918"/>
      <c r="I131" s="919"/>
      <c r="J131" s="919"/>
      <c r="K131" s="919"/>
      <c r="L131" s="920"/>
    </row>
    <row r="132" spans="2:12" x14ac:dyDescent="0.25">
      <c r="B132" s="918"/>
      <c r="C132" s="919"/>
      <c r="D132" s="919"/>
      <c r="E132" s="919"/>
      <c r="F132" s="919"/>
      <c r="G132" s="920"/>
      <c r="H132" s="918"/>
      <c r="I132" s="919"/>
      <c r="J132" s="919"/>
      <c r="K132" s="919"/>
      <c r="L132" s="920"/>
    </row>
    <row r="133" spans="2:12" x14ac:dyDescent="0.25">
      <c r="B133" s="918"/>
      <c r="C133" s="919"/>
      <c r="D133" s="919"/>
      <c r="E133" s="919"/>
      <c r="F133" s="919"/>
      <c r="G133" s="920"/>
      <c r="H133" s="918"/>
      <c r="I133" s="919"/>
      <c r="J133" s="919"/>
      <c r="K133" s="919"/>
      <c r="L133" s="920"/>
    </row>
    <row r="134" spans="2:12" ht="15" customHeight="1" x14ac:dyDescent="0.25">
      <c r="B134" s="1072">
        <v>15</v>
      </c>
      <c r="C134" s="1073"/>
      <c r="D134" s="1073"/>
      <c r="E134" s="1073"/>
      <c r="F134" s="1073"/>
      <c r="G134" s="1074"/>
      <c r="H134" s="1072">
        <v>16</v>
      </c>
      <c r="I134" s="1073"/>
      <c r="J134" s="1073"/>
      <c r="K134" s="1073"/>
      <c r="L134" s="1074"/>
    </row>
    <row r="135" spans="2:12" ht="15.75" thickBot="1" x14ac:dyDescent="0.3">
      <c r="B135" s="1075"/>
      <c r="C135" s="1076"/>
      <c r="D135" s="1076"/>
      <c r="E135" s="1076"/>
      <c r="F135" s="1076"/>
      <c r="G135" s="1077"/>
      <c r="H135" s="1075"/>
      <c r="I135" s="1076"/>
      <c r="J135" s="1076"/>
      <c r="K135" s="1076"/>
      <c r="L135" s="1077"/>
    </row>
    <row r="136" spans="2:12" ht="14.25" customHeight="1" x14ac:dyDescent="0.25">
      <c r="B136" s="921" t="s">
        <v>551</v>
      </c>
      <c r="C136" s="922"/>
      <c r="D136" s="922"/>
      <c r="E136" s="922"/>
      <c r="F136" s="922"/>
      <c r="G136" s="923"/>
      <c r="H136" s="921" t="s">
        <v>552</v>
      </c>
      <c r="I136" s="922"/>
      <c r="J136" s="922"/>
      <c r="K136" s="922"/>
      <c r="L136" s="923"/>
    </row>
    <row r="137" spans="2:12" x14ac:dyDescent="0.25">
      <c r="B137" s="918"/>
      <c r="C137" s="919"/>
      <c r="D137" s="919"/>
      <c r="E137" s="919"/>
      <c r="F137" s="919"/>
      <c r="G137" s="920"/>
      <c r="H137" s="918"/>
      <c r="I137" s="919"/>
      <c r="J137" s="919"/>
      <c r="K137" s="919"/>
      <c r="L137" s="920"/>
    </row>
    <row r="138" spans="2:12" x14ac:dyDescent="0.25">
      <c r="B138" s="918"/>
      <c r="C138" s="919"/>
      <c r="D138" s="919"/>
      <c r="E138" s="919"/>
      <c r="F138" s="919"/>
      <c r="G138" s="920"/>
      <c r="H138" s="918"/>
      <c r="I138" s="919"/>
      <c r="J138" s="919"/>
      <c r="K138" s="919"/>
      <c r="L138" s="920"/>
    </row>
    <row r="139" spans="2:12" x14ac:dyDescent="0.25">
      <c r="B139" s="918"/>
      <c r="C139" s="919"/>
      <c r="D139" s="919"/>
      <c r="E139" s="919"/>
      <c r="F139" s="919"/>
      <c r="G139" s="920"/>
      <c r="H139" s="918"/>
      <c r="I139" s="919"/>
      <c r="J139" s="919"/>
      <c r="K139" s="919"/>
      <c r="L139" s="920"/>
    </row>
    <row r="140" spans="2:12" x14ac:dyDescent="0.25">
      <c r="B140" s="918"/>
      <c r="C140" s="919"/>
      <c r="D140" s="919"/>
      <c r="E140" s="919"/>
      <c r="F140" s="919"/>
      <c r="G140" s="920"/>
      <c r="H140" s="918"/>
      <c r="I140" s="919"/>
      <c r="J140" s="919"/>
      <c r="K140" s="919"/>
      <c r="L140" s="920"/>
    </row>
    <row r="141" spans="2:12" x14ac:dyDescent="0.25">
      <c r="B141" s="918"/>
      <c r="C141" s="919"/>
      <c r="D141" s="919"/>
      <c r="E141" s="919"/>
      <c r="F141" s="919"/>
      <c r="G141" s="920"/>
      <c r="H141" s="918"/>
      <c r="I141" s="919"/>
      <c r="J141" s="919"/>
      <c r="K141" s="919"/>
      <c r="L141" s="920"/>
    </row>
    <row r="142" spans="2:12" x14ac:dyDescent="0.25">
      <c r="B142" s="918"/>
      <c r="C142" s="919"/>
      <c r="D142" s="919"/>
      <c r="E142" s="919"/>
      <c r="F142" s="919"/>
      <c r="G142" s="920"/>
      <c r="H142" s="918"/>
      <c r="I142" s="919"/>
      <c r="J142" s="919"/>
      <c r="K142" s="919"/>
      <c r="L142" s="920"/>
    </row>
    <row r="143" spans="2:12" x14ac:dyDescent="0.25">
      <c r="B143" s="918"/>
      <c r="C143" s="919"/>
      <c r="D143" s="919"/>
      <c r="E143" s="919"/>
      <c r="F143" s="919"/>
      <c r="G143" s="920"/>
      <c r="H143" s="918"/>
      <c r="I143" s="919"/>
      <c r="J143" s="919"/>
      <c r="K143" s="919"/>
      <c r="L143" s="920"/>
    </row>
    <row r="144" spans="2:12" x14ac:dyDescent="0.25">
      <c r="B144" s="918"/>
      <c r="C144" s="919"/>
      <c r="D144" s="919"/>
      <c r="E144" s="919"/>
      <c r="F144" s="919"/>
      <c r="G144" s="920"/>
      <c r="H144" s="918"/>
      <c r="I144" s="919"/>
      <c r="J144" s="919"/>
      <c r="K144" s="919"/>
      <c r="L144" s="920"/>
    </row>
    <row r="145" spans="2:12" x14ac:dyDescent="0.25">
      <c r="B145" s="918"/>
      <c r="C145" s="919"/>
      <c r="D145" s="919"/>
      <c r="E145" s="919"/>
      <c r="F145" s="919"/>
      <c r="G145" s="920"/>
      <c r="H145" s="918"/>
      <c r="I145" s="919"/>
      <c r="J145" s="919"/>
      <c r="K145" s="919"/>
      <c r="L145" s="920"/>
    </row>
    <row r="146" spans="2:12" x14ac:dyDescent="0.25">
      <c r="B146" s="918"/>
      <c r="C146" s="919"/>
      <c r="D146" s="919"/>
      <c r="E146" s="919"/>
      <c r="F146" s="919"/>
      <c r="G146" s="920"/>
      <c r="H146" s="918"/>
      <c r="I146" s="919"/>
      <c r="J146" s="919"/>
      <c r="K146" s="919"/>
      <c r="L146" s="920"/>
    </row>
    <row r="147" spans="2:12" x14ac:dyDescent="0.25">
      <c r="B147" s="918"/>
      <c r="C147" s="919"/>
      <c r="D147" s="919"/>
      <c r="E147" s="919"/>
      <c r="F147" s="919"/>
      <c r="G147" s="920"/>
      <c r="H147" s="918"/>
      <c r="I147" s="919"/>
      <c r="J147" s="919"/>
      <c r="K147" s="919"/>
      <c r="L147" s="920"/>
    </row>
    <row r="148" spans="2:12" x14ac:dyDescent="0.25">
      <c r="B148" s="918"/>
      <c r="C148" s="919"/>
      <c r="D148" s="919"/>
      <c r="E148" s="919"/>
      <c r="F148" s="919"/>
      <c r="G148" s="920"/>
      <c r="H148" s="918"/>
      <c r="I148" s="919"/>
      <c r="J148" s="919"/>
      <c r="K148" s="919"/>
      <c r="L148" s="920"/>
    </row>
    <row r="149" spans="2:12" x14ac:dyDescent="0.25">
      <c r="B149" s="918"/>
      <c r="C149" s="919"/>
      <c r="D149" s="919"/>
      <c r="E149" s="919"/>
      <c r="F149" s="919"/>
      <c r="G149" s="920"/>
      <c r="H149" s="918"/>
      <c r="I149" s="919"/>
      <c r="J149" s="919"/>
      <c r="K149" s="919"/>
      <c r="L149" s="920"/>
    </row>
    <row r="150" spans="2:12" ht="15" customHeight="1" x14ac:dyDescent="0.25">
      <c r="B150" s="1072">
        <v>17</v>
      </c>
      <c r="C150" s="1073"/>
      <c r="D150" s="1073"/>
      <c r="E150" s="1073"/>
      <c r="F150" s="1073"/>
      <c r="G150" s="1074"/>
      <c r="H150" s="1072">
        <v>18</v>
      </c>
      <c r="I150" s="1073"/>
      <c r="J150" s="1073"/>
      <c r="K150" s="1073"/>
      <c r="L150" s="1074"/>
    </row>
    <row r="151" spans="2:12" ht="15.75" thickBot="1" x14ac:dyDescent="0.3">
      <c r="B151" s="1075"/>
      <c r="C151" s="1076"/>
      <c r="D151" s="1076"/>
      <c r="E151" s="1076"/>
      <c r="F151" s="1076"/>
      <c r="G151" s="1077"/>
      <c r="H151" s="1075"/>
      <c r="I151" s="1076"/>
      <c r="J151" s="1076"/>
      <c r="K151" s="1076"/>
      <c r="L151" s="1077"/>
    </row>
    <row r="152" spans="2:12" ht="14.25" customHeight="1" x14ac:dyDescent="0.25">
      <c r="B152" s="921" t="s">
        <v>551</v>
      </c>
      <c r="C152" s="922"/>
      <c r="D152" s="922"/>
      <c r="E152" s="922"/>
      <c r="F152" s="922"/>
      <c r="G152" s="923"/>
      <c r="H152" s="921" t="s">
        <v>552</v>
      </c>
      <c r="I152" s="922"/>
      <c r="J152" s="922"/>
      <c r="K152" s="922"/>
      <c r="L152" s="923"/>
    </row>
    <row r="153" spans="2:12" x14ac:dyDescent="0.25">
      <c r="B153" s="918"/>
      <c r="C153" s="919"/>
      <c r="D153" s="919"/>
      <c r="E153" s="919"/>
      <c r="F153" s="919"/>
      <c r="G153" s="920"/>
      <c r="H153" s="918"/>
      <c r="I153" s="919"/>
      <c r="J153" s="919"/>
      <c r="K153" s="919"/>
      <c r="L153" s="920"/>
    </row>
    <row r="154" spans="2:12" x14ac:dyDescent="0.25">
      <c r="B154" s="918"/>
      <c r="C154" s="919"/>
      <c r="D154" s="919"/>
      <c r="E154" s="919"/>
      <c r="F154" s="919"/>
      <c r="G154" s="920"/>
      <c r="H154" s="918"/>
      <c r="I154" s="919"/>
      <c r="J154" s="919"/>
      <c r="K154" s="919"/>
      <c r="L154" s="920"/>
    </row>
    <row r="155" spans="2:12" x14ac:dyDescent="0.25">
      <c r="B155" s="918"/>
      <c r="C155" s="919"/>
      <c r="D155" s="919"/>
      <c r="E155" s="919"/>
      <c r="F155" s="919"/>
      <c r="G155" s="920"/>
      <c r="H155" s="918"/>
      <c r="I155" s="919"/>
      <c r="J155" s="919"/>
      <c r="K155" s="919"/>
      <c r="L155" s="920"/>
    </row>
    <row r="156" spans="2:12" x14ac:dyDescent="0.25">
      <c r="B156" s="918"/>
      <c r="C156" s="919"/>
      <c r="D156" s="919"/>
      <c r="E156" s="919"/>
      <c r="F156" s="919"/>
      <c r="G156" s="920"/>
      <c r="H156" s="918"/>
      <c r="I156" s="919"/>
      <c r="J156" s="919"/>
      <c r="K156" s="919"/>
      <c r="L156" s="920"/>
    </row>
    <row r="157" spans="2:12" x14ac:dyDescent="0.25">
      <c r="B157" s="918"/>
      <c r="C157" s="919"/>
      <c r="D157" s="919"/>
      <c r="E157" s="919"/>
      <c r="F157" s="919"/>
      <c r="G157" s="920"/>
      <c r="H157" s="918"/>
      <c r="I157" s="919"/>
      <c r="J157" s="919"/>
      <c r="K157" s="919"/>
      <c r="L157" s="920"/>
    </row>
    <row r="158" spans="2:12" x14ac:dyDescent="0.25">
      <c r="B158" s="918"/>
      <c r="C158" s="919"/>
      <c r="D158" s="919"/>
      <c r="E158" s="919"/>
      <c r="F158" s="919"/>
      <c r="G158" s="920"/>
      <c r="H158" s="918"/>
      <c r="I158" s="919"/>
      <c r="J158" s="919"/>
      <c r="K158" s="919"/>
      <c r="L158" s="920"/>
    </row>
    <row r="159" spans="2:12" x14ac:dyDescent="0.25">
      <c r="B159" s="918"/>
      <c r="C159" s="919"/>
      <c r="D159" s="919"/>
      <c r="E159" s="919"/>
      <c r="F159" s="919"/>
      <c r="G159" s="920"/>
      <c r="H159" s="918"/>
      <c r="I159" s="919"/>
      <c r="J159" s="919"/>
      <c r="K159" s="919"/>
      <c r="L159" s="920"/>
    </row>
    <row r="160" spans="2:12" x14ac:dyDescent="0.25">
      <c r="B160" s="918"/>
      <c r="C160" s="919"/>
      <c r="D160" s="919"/>
      <c r="E160" s="919"/>
      <c r="F160" s="919"/>
      <c r="G160" s="920"/>
      <c r="H160" s="918"/>
      <c r="I160" s="919"/>
      <c r="J160" s="919"/>
      <c r="K160" s="919"/>
      <c r="L160" s="920"/>
    </row>
    <row r="161" spans="2:12" x14ac:dyDescent="0.25">
      <c r="B161" s="918"/>
      <c r="C161" s="919"/>
      <c r="D161" s="919"/>
      <c r="E161" s="919"/>
      <c r="F161" s="919"/>
      <c r="G161" s="920"/>
      <c r="H161" s="918"/>
      <c r="I161" s="919"/>
      <c r="J161" s="919"/>
      <c r="K161" s="919"/>
      <c r="L161" s="920"/>
    </row>
    <row r="162" spans="2:12" x14ac:dyDescent="0.25">
      <c r="B162" s="918"/>
      <c r="C162" s="919"/>
      <c r="D162" s="919"/>
      <c r="E162" s="919"/>
      <c r="F162" s="919"/>
      <c r="G162" s="920"/>
      <c r="H162" s="918"/>
      <c r="I162" s="919"/>
      <c r="J162" s="919"/>
      <c r="K162" s="919"/>
      <c r="L162" s="920"/>
    </row>
    <row r="163" spans="2:12" x14ac:dyDescent="0.25">
      <c r="B163" s="918"/>
      <c r="C163" s="919"/>
      <c r="D163" s="919"/>
      <c r="E163" s="919"/>
      <c r="F163" s="919"/>
      <c r="G163" s="920"/>
      <c r="H163" s="918"/>
      <c r="I163" s="919"/>
      <c r="J163" s="919"/>
      <c r="K163" s="919"/>
      <c r="L163" s="920"/>
    </row>
    <row r="164" spans="2:12" x14ac:dyDescent="0.25">
      <c r="B164" s="918"/>
      <c r="C164" s="919"/>
      <c r="D164" s="919"/>
      <c r="E164" s="919"/>
      <c r="F164" s="919"/>
      <c r="G164" s="920"/>
      <c r="H164" s="918"/>
      <c r="I164" s="919"/>
      <c r="J164" s="919"/>
      <c r="K164" s="919"/>
      <c r="L164" s="920"/>
    </row>
    <row r="165" spans="2:12" x14ac:dyDescent="0.25">
      <c r="B165" s="918"/>
      <c r="C165" s="919"/>
      <c r="D165" s="919"/>
      <c r="E165" s="919"/>
      <c r="F165" s="919"/>
      <c r="G165" s="920"/>
      <c r="H165" s="918"/>
      <c r="I165" s="919"/>
      <c r="J165" s="919"/>
      <c r="K165" s="919"/>
      <c r="L165" s="920"/>
    </row>
    <row r="166" spans="2:12" ht="15" customHeight="1" x14ac:dyDescent="0.25">
      <c r="B166" s="1072">
        <v>19</v>
      </c>
      <c r="C166" s="1073"/>
      <c r="D166" s="1073"/>
      <c r="E166" s="1073"/>
      <c r="F166" s="1073"/>
      <c r="G166" s="1074"/>
      <c r="H166" s="1072">
        <v>20</v>
      </c>
      <c r="I166" s="1073"/>
      <c r="J166" s="1073"/>
      <c r="K166" s="1073"/>
      <c r="L166" s="1074"/>
    </row>
    <row r="167" spans="2:12" ht="15.75" thickBot="1" x14ac:dyDescent="0.3">
      <c r="B167" s="1075"/>
      <c r="C167" s="1076"/>
      <c r="D167" s="1076"/>
      <c r="E167" s="1076"/>
      <c r="F167" s="1076"/>
      <c r="G167" s="1077"/>
      <c r="H167" s="1075"/>
      <c r="I167" s="1076"/>
      <c r="J167" s="1076"/>
      <c r="K167" s="1076"/>
      <c r="L167" s="1077"/>
    </row>
    <row r="168" spans="2:12" ht="123" customHeight="1" thickBot="1" x14ac:dyDescent="0.3">
      <c r="B168" s="1091" t="s">
        <v>1079</v>
      </c>
      <c r="C168" s="1080"/>
      <c r="D168" s="1080"/>
      <c r="E168" s="1080"/>
      <c r="F168" s="1080"/>
      <c r="G168" s="1080"/>
      <c r="H168" s="1080"/>
      <c r="I168" s="1080"/>
      <c r="J168" s="1080"/>
      <c r="K168" s="1080"/>
      <c r="L168" s="1081"/>
    </row>
  </sheetData>
  <mergeCells count="53">
    <mergeCell ref="B1:L2"/>
    <mergeCell ref="B3:E3"/>
    <mergeCell ref="G3:I3"/>
    <mergeCell ref="J3:L3"/>
    <mergeCell ref="B4:G4"/>
    <mergeCell ref="H4:I4"/>
    <mergeCell ref="K4:L4"/>
    <mergeCell ref="B5:G5"/>
    <mergeCell ref="H5:I5"/>
    <mergeCell ref="K5:L5"/>
    <mergeCell ref="B6:L6"/>
    <mergeCell ref="B7:G20"/>
    <mergeCell ref="H7:L20"/>
    <mergeCell ref="B21:G22"/>
    <mergeCell ref="H21:L22"/>
    <mergeCell ref="B23:G36"/>
    <mergeCell ref="H23:L36"/>
    <mergeCell ref="B37:G38"/>
    <mergeCell ref="H37:L38"/>
    <mergeCell ref="B86:G87"/>
    <mergeCell ref="H86:L87"/>
    <mergeCell ref="B39:G52"/>
    <mergeCell ref="H39:L52"/>
    <mergeCell ref="B53:G54"/>
    <mergeCell ref="H53:L54"/>
    <mergeCell ref="B55:G68"/>
    <mergeCell ref="H55:L68"/>
    <mergeCell ref="B69:G70"/>
    <mergeCell ref="H69:L70"/>
    <mergeCell ref="B71:L71"/>
    <mergeCell ref="B72:G85"/>
    <mergeCell ref="H72:L85"/>
    <mergeCell ref="B88:G101"/>
    <mergeCell ref="H88:L101"/>
    <mergeCell ref="B102:G103"/>
    <mergeCell ref="H102:L103"/>
    <mergeCell ref="B104:G117"/>
    <mergeCell ref="H104:L117"/>
    <mergeCell ref="B118:G119"/>
    <mergeCell ref="H118:L119"/>
    <mergeCell ref="B120:G133"/>
    <mergeCell ref="H120:L133"/>
    <mergeCell ref="B134:G135"/>
    <mergeCell ref="H134:L135"/>
    <mergeCell ref="B166:G167"/>
    <mergeCell ref="H166:L167"/>
    <mergeCell ref="B168:L168"/>
    <mergeCell ref="B136:G149"/>
    <mergeCell ref="H136:L149"/>
    <mergeCell ref="B150:G151"/>
    <mergeCell ref="H150:L151"/>
    <mergeCell ref="B152:G165"/>
    <mergeCell ref="H152:L165"/>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12</vt:i4>
      </vt:variant>
      <vt:variant>
        <vt:lpstr>Rangos con nombre</vt:lpstr>
      </vt:variant>
      <vt:variant>
        <vt:i4>14</vt:i4>
      </vt:variant>
    </vt:vector>
  </HeadingPairs>
  <TitlesOfParts>
    <vt:vector size="26"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fotográfico ambiental UF2,1</vt:lpstr>
      <vt:lpstr>Reg fotográfico ambiental UF4</vt:lpstr>
      <vt:lpstr>Financiero!Área_de_impresión</vt:lpstr>
      <vt:lpstr>Predial!Área_de_impresión</vt:lpstr>
      <vt:lpstr>'Reg fotográfico ambiental UF1y3'!Área_de_impresión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 fotográfico ambiental UF1y3'!Títulos_a_imprimir</vt:lpstr>
      <vt:lpstr>'Reg fotográfico ambiental UF2,1'!Títulos_a_imprimir</vt:lpstr>
      <vt:lpstr>'Reg fotográfico ambiental UF4'!Títulos_a_imprimir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2020-08-20T17:07:38Z</dcterms:modified>
</cp:coreProperties>
</file>